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847" activeTab="8"/>
  </bookViews>
  <sheets>
    <sheet name="RTN 100%" sheetId="1" r:id="rId1"/>
    <sheet name="Extrato Simplificado" sheetId="2" r:id="rId2"/>
    <sheet name="FAI" sheetId="3" r:id="rId3"/>
    <sheet name="AULAS PRÁTICAS" sheetId="4" state="hidden" r:id="rId4"/>
    <sheet name="RTN-CUSTEIO" sheetId="5" r:id="rId5"/>
    <sheet name="RTN-CAPITAL" sheetId="6" r:id="rId6"/>
    <sheet name="CUSTEIO_DIÁRIAS" sheetId="7" r:id="rId7"/>
    <sheet name="CUSTEIO_AUX.ESTUDANTE" sheetId="8" r:id="rId8"/>
    <sheet name="CUSTEIO_MATERIAL CONSUMO" sheetId="9" r:id="rId9"/>
    <sheet name="CUSTEIO_DESP.PASSAGENSLOCOMOÇAO" sheetId="10" r:id="rId10"/>
    <sheet name="CUSTEIO_OSTPF" sheetId="11" r:id="rId11"/>
    <sheet name="CUSTEIO_CONTR.PREV." sheetId="12" r:id="rId12"/>
    <sheet name="CUSTEIO_PESSOA JURÍDICA" sheetId="13" r:id="rId13"/>
  </sheets>
  <externalReferences>
    <externalReference r:id="rId16"/>
  </externalReferences>
  <definedNames/>
  <calcPr fullCalcOnLoad="1"/>
</workbook>
</file>

<file path=xl/comments11.xml><?xml version="1.0" encoding="utf-8"?>
<comments xmlns="http://schemas.openxmlformats.org/spreadsheetml/2006/main">
  <authors>
    <author>PPG</author>
  </authors>
  <commentList>
    <comment ref="C10" authorId="0">
      <text>
        <r>
          <rPr>
            <b/>
            <sz val="9"/>
            <rFont val="Tahoma"/>
            <family val="2"/>
          </rPr>
          <t>PPG:</t>
        </r>
        <r>
          <rPr>
            <sz val="9"/>
            <rFont val="Tahoma"/>
            <family val="2"/>
          </rPr>
          <t xml:space="preserve">
Formulário 002 e 003 ordenação PROAD
004 - Taxista - cancelado
</t>
        </r>
      </text>
    </comment>
  </commentList>
</comments>
</file>

<file path=xl/comments12.xml><?xml version="1.0" encoding="utf-8"?>
<comments xmlns="http://schemas.openxmlformats.org/spreadsheetml/2006/main">
  <authors>
    <author>PPG</author>
  </authors>
  <commentList>
    <comment ref="C10" authorId="0">
      <text>
        <r>
          <rPr>
            <b/>
            <sz val="9"/>
            <rFont val="Tahoma"/>
            <family val="2"/>
          </rPr>
          <t>PPG:</t>
        </r>
        <r>
          <rPr>
            <sz val="9"/>
            <rFont val="Tahoma"/>
            <family val="2"/>
          </rPr>
          <t xml:space="preserve">
Formulário 002 e 003 ordenação PROAD
004 - Taxista - cancelado
</t>
        </r>
      </text>
    </comment>
  </commentList>
</comments>
</file>

<file path=xl/comments5.xml><?xml version="1.0" encoding="utf-8"?>
<comments xmlns="http://schemas.openxmlformats.org/spreadsheetml/2006/main">
  <authors>
    <author>PPG</author>
  </authors>
  <commentList>
    <comment ref="C21" authorId="0">
      <text>
        <r>
          <rPr>
            <b/>
            <sz val="9"/>
            <rFont val="Tahoma"/>
            <family val="2"/>
          </rPr>
          <t>PPG:</t>
        </r>
        <r>
          <rPr>
            <sz val="9"/>
            <rFont val="Tahoma"/>
            <family val="2"/>
          </rPr>
          <t xml:space="preserve">
Pedido cancelado, devido deve ser feito via PROAD referente banca concurso
</t>
        </r>
      </text>
    </comment>
    <comment ref="C22" authorId="0">
      <text>
        <r>
          <rPr>
            <b/>
            <sz val="9"/>
            <rFont val="Tahoma"/>
            <family val="2"/>
          </rPr>
          <t>PPG:</t>
        </r>
        <r>
          <rPr>
            <sz val="9"/>
            <rFont val="Tahoma"/>
            <family val="2"/>
          </rPr>
          <t xml:space="preserve">
Debito proad</t>
        </r>
      </text>
    </comment>
    <comment ref="C23" authorId="0">
      <text>
        <r>
          <rPr>
            <b/>
            <sz val="9"/>
            <rFont val="Tahoma"/>
            <family val="2"/>
          </rPr>
          <t>PPG:</t>
        </r>
        <r>
          <rPr>
            <sz val="9"/>
            <rFont val="Tahoma"/>
            <family val="2"/>
          </rPr>
          <t xml:space="preserve">
Débito Proad</t>
        </r>
      </text>
    </comment>
  </commentList>
</comments>
</file>

<file path=xl/sharedStrings.xml><?xml version="1.0" encoding="utf-8"?>
<sst xmlns="http://schemas.openxmlformats.org/spreadsheetml/2006/main" count="547" uniqueCount="253">
  <si>
    <t xml:space="preserve">  SECRETARIA DE ADMINISTRAÇÃO E FINANÇAS</t>
  </si>
  <si>
    <t>DATA</t>
  </si>
  <si>
    <t>HISTÓRICO</t>
  </si>
  <si>
    <t>DÉBITO</t>
  </si>
  <si>
    <t>CRÉDITO</t>
  </si>
  <si>
    <t>SALDO</t>
  </si>
  <si>
    <t>Universidade Federal de São Carlos</t>
  </si>
  <si>
    <t>CCHB</t>
  </si>
  <si>
    <t>RTN-CAPITAL</t>
  </si>
  <si>
    <t>RTN-CUSTEIO/AUXÍLIO FINANCEIRO A ESTUDANTE (339018)</t>
  </si>
  <si>
    <t>RTN-CUSTEIO/MATERIAL DE CONSUMO (339030)</t>
  </si>
  <si>
    <t>RTN-CUSTEIO/PASSAGENS E DESPESA COM LOCOMOÇÃO (339033)</t>
  </si>
  <si>
    <t>RTN-CUSTEIO/O S T PESSOA FÍSICA (339036)</t>
  </si>
  <si>
    <t>RTN-CUSTEIO/CONTRIBUIÇÕES PREVIDENCIÁRIAS (339147)</t>
  </si>
  <si>
    <t>RTN-CUSTEIO/O S T - PESSOA JURÍDICA (339039)</t>
  </si>
  <si>
    <t>Totais</t>
  </si>
  <si>
    <t>RTN-CUSTEIO</t>
  </si>
  <si>
    <t>DOCUMENTO</t>
  </si>
  <si>
    <t>AULAS PRÁTICAS</t>
  </si>
  <si>
    <t>REPASSE FAI</t>
  </si>
  <si>
    <t>DCHE</t>
  </si>
  <si>
    <t>RTN-CUSTEIO/DIÁRIAS INTERNACIONAIS (339014)</t>
  </si>
  <si>
    <r>
      <t>RTN-CUSTEIO/PASSAGENS E DESPESA COM LOCOMOÇÃO (339033)</t>
    </r>
    <r>
      <rPr>
        <b/>
        <sz val="10"/>
        <color indexed="10"/>
        <rFont val="Arial"/>
        <family val="2"/>
      </rPr>
      <t xml:space="preserve"> Internacional</t>
    </r>
  </si>
  <si>
    <t>* Valores em vermelho aguardando relatórios para conferência.</t>
  </si>
  <si>
    <t>* Valores em vermelho são previsões, aguardando relatório para lançamento dos valores reais.</t>
  </si>
  <si>
    <t>RTN-CUSTEIO/DIÁRIAS SERVIDORES (339014-14)</t>
  </si>
  <si>
    <t>RTN-CUSTEIO/DIÁRIAS COLABORADORES (33.90.36-02)</t>
  </si>
  <si>
    <t>Empenho para pagamento de diárias a colaboradores no país</t>
  </si>
  <si>
    <t>2016NE000259</t>
  </si>
  <si>
    <t>Of. 043/2016 - solicitação de cancelamento do empenho 2016NE000259</t>
  </si>
  <si>
    <t>2016NE000602</t>
  </si>
  <si>
    <t>RTN-CUSTEIO/DIÁRIAS EXTERIOR</t>
  </si>
  <si>
    <t>2016NE801201</t>
  </si>
  <si>
    <t>Saldo remanescente de 2016</t>
  </si>
  <si>
    <t>Almoxarifado</t>
  </si>
  <si>
    <t>Despesas com papel A4 em janeiro de 2017</t>
  </si>
  <si>
    <t>Copiadora</t>
  </si>
  <si>
    <t>Despesas com copiadora em janeiro de 2017</t>
  </si>
  <si>
    <t>Req. 01/2017</t>
  </si>
  <si>
    <t>Despesas com copiadora em fevereiro de 2017</t>
  </si>
  <si>
    <t>Despesas com papel A4 em fevereiro de 2017</t>
  </si>
  <si>
    <t>Req. 02/2017 - materiais de escritorio</t>
  </si>
  <si>
    <t>RTN</t>
  </si>
  <si>
    <t>1ª parcela 2017 - 70%</t>
  </si>
  <si>
    <t>Despesas com copiadora em março de 2017</t>
  </si>
  <si>
    <t>Despesas com papel A4 em março de 2017</t>
  </si>
  <si>
    <t>Req. 03/2017 - materiais de escritorio</t>
  </si>
  <si>
    <t>Pagamento da dívida de 2016 do CCHB</t>
  </si>
  <si>
    <t>Despesas com papel A4 em abril de 2017</t>
  </si>
  <si>
    <t>Despesas com copiadora em abril de 2017</t>
  </si>
  <si>
    <t>Requisição</t>
  </si>
  <si>
    <t>Requisições de 2016 empenhadas em 2017</t>
  </si>
  <si>
    <t>Empréstimo</t>
  </si>
  <si>
    <t>of. 017/2017 - empréstimo para DBio</t>
  </si>
  <si>
    <t>Of. DCHE - transferência para alínea consumo</t>
  </si>
  <si>
    <t>Of. DCHE - transferência da alínea de custeio</t>
  </si>
  <si>
    <t>Of. DCHE - transferência para alínea PJ</t>
  </si>
  <si>
    <t>Transferência</t>
  </si>
  <si>
    <t>Prolabore</t>
  </si>
  <si>
    <t>Sol. 001/2017 - primeiro empenho para pro-labore</t>
  </si>
  <si>
    <t>Primeiro empenho pro-labore</t>
  </si>
  <si>
    <t>Primeiro empenho contribuição previdenciaria</t>
  </si>
  <si>
    <t>Aux. Estudante</t>
  </si>
  <si>
    <t>Sol. 03/2017 - primeiro empenho auxílio estudante</t>
  </si>
  <si>
    <t>Primeiro empenho para auxílio estudante</t>
  </si>
  <si>
    <t>Diárias</t>
  </si>
  <si>
    <t>Primeiro empenho para diária no país</t>
  </si>
  <si>
    <t>Primeiro empenho diárias no país</t>
  </si>
  <si>
    <t>Passagens</t>
  </si>
  <si>
    <t>Primeiro empenho para passagens</t>
  </si>
  <si>
    <t>Req. 04/2017 - material de escritorio</t>
  </si>
  <si>
    <t>2017NE000389</t>
  </si>
  <si>
    <t>2017NE000390</t>
  </si>
  <si>
    <t>2017NE000392</t>
  </si>
  <si>
    <t>2017NE000393</t>
  </si>
  <si>
    <t>2017NE801478</t>
  </si>
  <si>
    <t>Repasse FAI</t>
  </si>
  <si>
    <t>Crédito informado por email em 23/06 referente abril/2017</t>
  </si>
  <si>
    <t>Req. 148/2017 - Maria Carla Corrochano</t>
  </si>
  <si>
    <t>Despesas com copiadora em maio de 2017</t>
  </si>
  <si>
    <t>Despesas com papel A4 em maio de 2017</t>
  </si>
  <si>
    <t>Req. 142/2017 - Jefferson Rodrigues Barbosa (vl. Parcial)</t>
  </si>
  <si>
    <t>Req. 149/2017 - Lucia Lombardi</t>
  </si>
  <si>
    <t>Req. 05/2017 - materiais de escritorio</t>
  </si>
  <si>
    <t>Req. 5627</t>
  </si>
  <si>
    <t>Materiais de consumo</t>
  </si>
  <si>
    <t>Req. 163/2017 - Marcio Gatti</t>
  </si>
  <si>
    <t>Despesas com papel A4 em junho de 2017</t>
  </si>
  <si>
    <t>Despesas com copiadora em junho de 2017</t>
  </si>
  <si>
    <t>Req. 0209</t>
  </si>
  <si>
    <t>Requisição de 02 notebook e 01 computador</t>
  </si>
  <si>
    <t>001/2017 - Juliane de Oliveira Morais</t>
  </si>
  <si>
    <t>PCDP 589/17 - Juliana Rezende Torres</t>
  </si>
  <si>
    <t>Correio</t>
  </si>
  <si>
    <t>Req. 01/2017 - Cep: 69040-150</t>
  </si>
  <si>
    <t>Of. 029/2017 - cancelamento parcial do empenho 2017NE000392</t>
  </si>
  <si>
    <t>Of. 029/2017 - cancelamento parcial do empenho 2017NE000393</t>
  </si>
  <si>
    <t>Pro-Labore</t>
  </si>
  <si>
    <t>Of. 029/2017 - Solicitação cancelamento parcial de empenho</t>
  </si>
  <si>
    <t>Empenho</t>
  </si>
  <si>
    <t>CA Nacional Inn</t>
  </si>
  <si>
    <t>RTN-CUSTEIO/O S T - PESSOA JURÍDICA (339039) - Nacional INN</t>
  </si>
  <si>
    <t>Sol. 006/2017 - CA Nacional INN Sorocaba</t>
  </si>
  <si>
    <t>RTN-CUSTEIO/O S T - PESSOA JURÍDICA (339039) - MG Aranda</t>
  </si>
  <si>
    <t>Sol. 005/2017 - CA MG Aranda</t>
  </si>
  <si>
    <t>Sol. 005/2017 - Solitação empenho transporte executivo MG Aranda</t>
  </si>
  <si>
    <t>Sol. 07/2017 - Passagens aereas (vl. Parcial)</t>
  </si>
  <si>
    <t>Sol. 07/2017 - Reforço empenho 2017NE801478</t>
  </si>
  <si>
    <t>Req. 191/2017 - Lea Tiriba</t>
  </si>
  <si>
    <t xml:space="preserve">Sol. 001/2017 - Maristela Gomes de Souza Guedes  </t>
  </si>
  <si>
    <t>Sol. 002/2017 - Helder Eterno da Silveira</t>
  </si>
  <si>
    <t>Req. 195/2017 - Helder Eterno da Silveira</t>
  </si>
  <si>
    <t>Req. 196/2017 - Eugenia Marques</t>
  </si>
  <si>
    <t>Req. 197/2017 - Geraldo Souza</t>
  </si>
  <si>
    <t>2017NE000554</t>
  </si>
  <si>
    <t>2017NE000555</t>
  </si>
  <si>
    <t>2017NE802344</t>
  </si>
  <si>
    <t>2017NE802345</t>
  </si>
  <si>
    <t>2017NE802347</t>
  </si>
  <si>
    <t>Despesas com copiadora em julho de 2017</t>
  </si>
  <si>
    <t>Despesas com papel A4 em julho de 2017</t>
  </si>
  <si>
    <t>Ana Paula Carneiro Renesto</t>
  </si>
  <si>
    <t>Sol. 003/2017 - Sydnei Aguilar Filho</t>
  </si>
  <si>
    <t>Of. 032/2017</t>
  </si>
  <si>
    <t>Pagamento do emprestimo feito ao DBIO</t>
  </si>
  <si>
    <t>Sol. 004/2017 - Daniel Mundukuru</t>
  </si>
  <si>
    <t>Sol. 005/2017 - Lea Tiriba</t>
  </si>
  <si>
    <t>Sol. 006/2017 - Tizuko Morchida Kishimoto</t>
  </si>
  <si>
    <t>Sol. 007/2017 - Cesar Donizetti</t>
  </si>
  <si>
    <t>2ª parcela 2017</t>
  </si>
  <si>
    <t>Carimbos</t>
  </si>
  <si>
    <t>Of. 034/2017 - solicitação de carimbos</t>
  </si>
  <si>
    <t>Reforço de empenho passagens aereas Trust</t>
  </si>
  <si>
    <t>Sol. 008/2017</t>
  </si>
  <si>
    <t>Sol. 009/2017</t>
  </si>
  <si>
    <t>Reforço de empenho de hospedagem</t>
  </si>
  <si>
    <t>Sol. 009/2017 - reforço empenho 2017NE802345</t>
  </si>
  <si>
    <t>Req. 5975</t>
  </si>
  <si>
    <t>papel lumipaper</t>
  </si>
  <si>
    <t>Req. 6162</t>
  </si>
  <si>
    <t>Fragmentadora e computadores</t>
  </si>
  <si>
    <t>Sol. 08/2017 - Reforço de empenho 2017NE801478</t>
  </si>
  <si>
    <t>2017NE802533</t>
  </si>
  <si>
    <t xml:space="preserve">Req. 198/2017 - Dalton Martins </t>
  </si>
  <si>
    <t>Patricia Prado - período 12/09/2017 - Campinas/Sorocaba - vinda</t>
  </si>
  <si>
    <t>Patricia Prado - período 12/09/2017 - Sorocaba/Campinas - volta</t>
  </si>
  <si>
    <t>Maria Aparecida Gobbi - 12/09/2017 - São Paulo/Sorocaba - vinda</t>
  </si>
  <si>
    <t>Gilles Brougére - período 13/09/2017 - Sorocaba/Campinas - volta</t>
  </si>
  <si>
    <t>Helder Eterno da Silveira - 14/09/2017 - Sorocaba/Campinas - volta</t>
  </si>
  <si>
    <t>Alunos - van - 19/09/2017 - São Carlos/Sorocaba</t>
  </si>
  <si>
    <t>marcia Gobbi/Tizuko Morchida Kishimoto - 12/09 - Sorocaba/SãoPaulo</t>
  </si>
  <si>
    <t>Alunos - van - 19/09/2017 - Sorocaba/São Carlos</t>
  </si>
  <si>
    <t>Sol. 008/2017 - Gilles Brougere - 11 a 13/09/2017</t>
  </si>
  <si>
    <t>hospedagem</t>
  </si>
  <si>
    <t>Sandra Regina Leite Campos - 26 a 29/09/2017</t>
  </si>
  <si>
    <t>Marcos Vinicius Batista Nascimento - 26 a 29/09/2017</t>
  </si>
  <si>
    <t>Silvana Zajac - 26 a 29/09/2017</t>
  </si>
  <si>
    <t>Sandra Regina e Silvana Zajac - 26/09/2017 - São Paulo</t>
  </si>
  <si>
    <t>cancelado</t>
  </si>
  <si>
    <t>Transporte Nacional Inn banca de libras em 27/09/2017</t>
  </si>
  <si>
    <t>Transporte Nacional Inn banca de libras em 28/09/2017</t>
  </si>
  <si>
    <t>Transporte Nacional Inn banca de libras em 29/09/2017</t>
  </si>
  <si>
    <t>Saldo utilizado CCHB</t>
  </si>
  <si>
    <t>Despesas com copiadora em agosto de 2017</t>
  </si>
  <si>
    <t>Despesas com papel A4 em agosto de 2017</t>
  </si>
  <si>
    <t>Req. 06/2017 - materiais de escritorio</t>
  </si>
  <si>
    <t>002/2017 - Angélica Felício da Costa</t>
  </si>
  <si>
    <t>PCDP 804/17 - Rosana Batista Monteiro</t>
  </si>
  <si>
    <t>Req. 233/2017 - João de Melo Maricato</t>
  </si>
  <si>
    <t>Req. 001</t>
  </si>
  <si>
    <t>Conserto do ar condicionado</t>
  </si>
  <si>
    <t>Req. 6309</t>
  </si>
  <si>
    <t>Cartão de memória</t>
  </si>
  <si>
    <t>Req. 6310</t>
  </si>
  <si>
    <t>Microfone, pedestal e tripé</t>
  </si>
  <si>
    <t>PCDP 824/17 - Rosa Aparecida Pinheiro</t>
  </si>
  <si>
    <t>PCDP 823/17 - Maria Carla Corrochano</t>
  </si>
  <si>
    <t>Diaria ext</t>
  </si>
  <si>
    <t>Primeiro empenho para diária no exterior</t>
  </si>
  <si>
    <t>005/2017 - Mariana Marques Maximiano Silva</t>
  </si>
  <si>
    <t>006/2017 - Daniel Monteiro Costa</t>
  </si>
  <si>
    <t>007/2017 - Fernanda Cristina de Souza</t>
  </si>
  <si>
    <t xml:space="preserve">2017NE000392 </t>
  </si>
  <si>
    <t>008/2017 - Cesar Donizetti Pereira Leite</t>
  </si>
  <si>
    <t>Req. 02/2017 - Cep: 04321-070</t>
  </si>
  <si>
    <t>Req. 03/2017 - Cep: 02332-060</t>
  </si>
  <si>
    <t>Sol. 009/2017 Priscila Martins Medeiros</t>
  </si>
  <si>
    <t>Sol. 010/2017 Maristela Gomes de Souza Guedes</t>
  </si>
  <si>
    <t>2017NE000723</t>
  </si>
  <si>
    <t>Reforço empenho 2017NE000723</t>
  </si>
  <si>
    <t>Reforço empenho para diária exterior 2017NE000723</t>
  </si>
  <si>
    <t>SCDP 930/17 - Marcio Antonio Gatti</t>
  </si>
  <si>
    <t>PCDP 930/17 - Marcio Antonio Gatti</t>
  </si>
  <si>
    <t>PJ</t>
  </si>
  <si>
    <t>Transferido para PJ</t>
  </si>
  <si>
    <t>Transferido de custeio</t>
  </si>
  <si>
    <t>transporte</t>
  </si>
  <si>
    <t>Requisição transporte para Luciana Salgado vinda 06/12/2017 - São Carlos</t>
  </si>
  <si>
    <t>Requisição transporte para Luciana Salgado volta 08/12/2017 - São Carlos</t>
  </si>
  <si>
    <t>Transporte</t>
  </si>
  <si>
    <t>Débito do saldo negativo do CA Transporte</t>
  </si>
  <si>
    <t>Debitado da alínea custeio para zerar saldo</t>
  </si>
  <si>
    <t>Despesas com copiadora em setembro de 2017</t>
  </si>
  <si>
    <t>Despesas com papel A4 em setembro de 2017</t>
  </si>
  <si>
    <t>Of. 047/2017 - cancelamento do empenho</t>
  </si>
  <si>
    <t>Of. 048/2017 - cancelamento parcial do empenho 2017NE000389</t>
  </si>
  <si>
    <t>Of. 047/2017 - cancelamento do empenho 2017NE801478</t>
  </si>
  <si>
    <t>Sol. 13/2017 - reforço empenho 2017NE802347</t>
  </si>
  <si>
    <t>Sol. 13/2017 - Reforço empenho 2017NE802347</t>
  </si>
  <si>
    <t>PCDP 976/17 - Marcos Garcia</t>
  </si>
  <si>
    <t>PCDP 978/17 - Viviane Mendonça</t>
  </si>
  <si>
    <t>PCDP 981/17 - Geraldo Tadeu Souza</t>
  </si>
  <si>
    <t>2017NE000738</t>
  </si>
  <si>
    <t>PCDP 1000/17 - Lucia Lombardi</t>
  </si>
  <si>
    <t>2017NE803262</t>
  </si>
  <si>
    <t>2017NE000787</t>
  </si>
  <si>
    <t>2017NE803266</t>
  </si>
  <si>
    <t>Requisição transporte Paulo Ramos volta 24/11/2017 - Arujá/SP</t>
  </si>
  <si>
    <t>Requisição transporte Paulo Ramos vinda 24/11/2017 - Arujá/SP</t>
  </si>
  <si>
    <t>Of. 050/2017 - cancelamento parcial do empenho 2017NE000389</t>
  </si>
  <si>
    <t>Hospedagem</t>
  </si>
  <si>
    <t>Sol. 014/2017 - Reforço do empenho 2017NE802345</t>
  </si>
  <si>
    <t>Sol. 014/2017 reforço do empenho 2017NE802345</t>
  </si>
  <si>
    <t>Of. 050/2017 - cancelamento parcial do empenho  2017NE000389</t>
  </si>
  <si>
    <t>2017NE000793</t>
  </si>
  <si>
    <t>2017NE803347</t>
  </si>
  <si>
    <t>Sol. 011/2017 - Luciana Salazar - período de 06 a 08/12/2017</t>
  </si>
  <si>
    <t>Of. 055/2017 cancelamento do empenho 2017NE000723</t>
  </si>
  <si>
    <t>Of. 054/2017 - cancelamento do empenho 2017NE000389</t>
  </si>
  <si>
    <t>Sol. 015/2017 - reforço do empenho 2017NE802347</t>
  </si>
  <si>
    <t>UNIVERSIDADE FEDERAL DE SÃO CARLOS - CAMPUS SOROCABA</t>
  </si>
  <si>
    <t>EXTRATO SIMPLIFICADO</t>
  </si>
  <si>
    <t>Fonte Recurso</t>
  </si>
  <si>
    <t>CUSTEIO-DIÁRIAS</t>
  </si>
  <si>
    <t>CUSTEIO-AUXÍLIO ESTUDANTE</t>
  </si>
  <si>
    <t>CUSTEIO-MATERIAL DE CONSUMO</t>
  </si>
  <si>
    <t>CUSTEIO-DESP. PASSAGENS E LOCOMOÇÃO</t>
  </si>
  <si>
    <t>CUSTEIO-O S T PESSOA FÍSICA</t>
  </si>
  <si>
    <t>CUSTEIO-CONTRIBUIÇÃO PREVIDENCIÁRIA</t>
  </si>
  <si>
    <t>CUSTEIO-PESSOA JURÍDICA</t>
  </si>
  <si>
    <t>Sem saldo disponibilizado</t>
  </si>
  <si>
    <t>CUSTEIO-DIÁRIAS INTERNACIONAIS</t>
  </si>
  <si>
    <t>Governo recolheu</t>
  </si>
  <si>
    <t>1ª parcela (70%)</t>
  </si>
  <si>
    <t xml:space="preserve">2ª parcela (30%) </t>
  </si>
  <si>
    <t>Custeio</t>
  </si>
  <si>
    <t>2ª parcela (30%)</t>
  </si>
  <si>
    <t>Capital</t>
  </si>
  <si>
    <t>Total Realizado</t>
  </si>
  <si>
    <t>Total (100)%</t>
  </si>
  <si>
    <t>%</t>
  </si>
  <si>
    <t>19,103,29</t>
  </si>
  <si>
    <t>Passou para 2018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</si>
</sst>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&quot;-&quot;??_);_(@_)"/>
    <numFmt numFmtId="171" formatCode="0.00_ ;[Red]\-0.00\ "/>
    <numFmt numFmtId="172" formatCode="0.0"/>
    <numFmt numFmtId="173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14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170" fontId="2" fillId="0" borderId="10" xfId="62" applyNumberFormat="1" applyFont="1" applyBorder="1" applyAlignment="1" applyProtection="1">
      <alignment wrapText="1"/>
      <protection locked="0"/>
    </xf>
    <xf numFmtId="170" fontId="4" fillId="0" borderId="10" xfId="62" applyNumberFormat="1" applyFont="1" applyBorder="1" applyAlignment="1">
      <alignment wrapText="1"/>
    </xf>
    <xf numFmtId="14" fontId="4" fillId="0" borderId="10" xfId="0" applyNumberFormat="1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170" fontId="4" fillId="0" borderId="10" xfId="62" applyNumberFormat="1" applyFont="1" applyBorder="1" applyAlignment="1" applyProtection="1">
      <alignment wrapText="1"/>
      <protection locked="0"/>
    </xf>
    <xf numFmtId="14" fontId="2" fillId="0" borderId="10" xfId="0" applyNumberFormat="1" applyFont="1" applyBorder="1" applyAlignment="1" applyProtection="1">
      <alignment wrapText="1"/>
      <protection locked="0"/>
    </xf>
    <xf numFmtId="170" fontId="2" fillId="0" borderId="12" xfId="62" applyNumberFormat="1" applyFont="1" applyFill="1" applyBorder="1" applyAlignment="1" applyProtection="1">
      <alignment wrapText="1"/>
      <protection locked="0"/>
    </xf>
    <xf numFmtId="14" fontId="0" fillId="0" borderId="10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170" fontId="0" fillId="0" borderId="10" xfId="62" applyNumberFormat="1" applyFont="1" applyBorder="1" applyAlignment="1">
      <alignment wrapText="1"/>
    </xf>
    <xf numFmtId="14" fontId="0" fillId="0" borderId="13" xfId="0" applyNumberFormat="1" applyBorder="1" applyAlignment="1">
      <alignment wrapText="1"/>
    </xf>
    <xf numFmtId="14" fontId="4" fillId="0" borderId="13" xfId="0" applyNumberFormat="1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9" fillId="0" borderId="10" xfId="0" applyFont="1" applyBorder="1" applyAlignment="1">
      <alignment/>
    </xf>
    <xf numFmtId="170" fontId="49" fillId="0" borderId="10" xfId="0" applyNumberFormat="1" applyFont="1" applyBorder="1" applyAlignment="1">
      <alignment/>
    </xf>
    <xf numFmtId="0" fontId="2" fillId="0" borderId="11" xfId="0" applyFont="1" applyFill="1" applyBorder="1" applyAlignment="1" applyProtection="1">
      <alignment wrapText="1"/>
      <protection locked="0"/>
    </xf>
    <xf numFmtId="170" fontId="2" fillId="0" borderId="10" xfId="62" applyNumberFormat="1" applyFont="1" applyFill="1" applyBorder="1" applyAlignment="1" applyProtection="1">
      <alignment wrapText="1"/>
      <protection locked="0"/>
    </xf>
    <xf numFmtId="0" fontId="0" fillId="0" borderId="10" xfId="0" applyFill="1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170" fontId="0" fillId="0" borderId="0" xfId="62" applyNumberFormat="1" applyFont="1" applyBorder="1" applyAlignment="1">
      <alignment wrapText="1"/>
    </xf>
    <xf numFmtId="170" fontId="4" fillId="0" borderId="0" xfId="62" applyNumberFormat="1" applyFont="1" applyBorder="1" applyAlignment="1">
      <alignment wrapText="1"/>
    </xf>
    <xf numFmtId="0" fontId="4" fillId="0" borderId="10" xfId="62" applyNumberFormat="1" applyFont="1" applyBorder="1" applyAlignment="1">
      <alignment wrapText="1"/>
    </xf>
    <xf numFmtId="171" fontId="3" fillId="0" borderId="10" xfId="0" applyNumberFormat="1" applyFont="1" applyBorder="1" applyAlignment="1">
      <alignment horizontal="center" wrapText="1"/>
    </xf>
    <xf numFmtId="171" fontId="4" fillId="0" borderId="10" xfId="62" applyNumberFormat="1" applyFont="1" applyBorder="1" applyAlignment="1">
      <alignment wrapText="1"/>
    </xf>
    <xf numFmtId="171" fontId="4" fillId="0" borderId="0" xfId="62" applyNumberFormat="1" applyFont="1" applyBorder="1" applyAlignment="1">
      <alignment wrapText="1"/>
    </xf>
    <xf numFmtId="171" fontId="0" fillId="0" borderId="0" xfId="0" applyNumberFormat="1" applyAlignment="1">
      <alignment wrapText="1"/>
    </xf>
    <xf numFmtId="170" fontId="50" fillId="0" borderId="10" xfId="62" applyNumberFormat="1" applyFont="1" applyBorder="1" applyAlignment="1" applyProtection="1">
      <alignment wrapText="1"/>
      <protection locked="0"/>
    </xf>
    <xf numFmtId="0" fontId="2" fillId="0" borderId="10" xfId="0" applyFont="1" applyFill="1" applyBorder="1" applyAlignment="1">
      <alignment wrapText="1"/>
    </xf>
    <xf numFmtId="4" fontId="50" fillId="0" borderId="10" xfId="0" applyNumberFormat="1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2" fontId="0" fillId="0" borderId="10" xfId="0" applyNumberFormat="1" applyBorder="1" applyAlignment="1">
      <alignment wrapText="1"/>
    </xf>
    <xf numFmtId="170" fontId="4" fillId="0" borderId="12" xfId="62" applyNumberFormat="1" applyFont="1" applyFill="1" applyBorder="1" applyAlignment="1" applyProtection="1">
      <alignment wrapText="1"/>
      <protection locked="0"/>
    </xf>
    <xf numFmtId="170" fontId="4" fillId="0" borderId="10" xfId="62" applyNumberFormat="1" applyFont="1" applyFill="1" applyBorder="1" applyAlignment="1" applyProtection="1">
      <alignment wrapText="1"/>
      <protection locked="0"/>
    </xf>
    <xf numFmtId="0" fontId="30" fillId="0" borderId="10" xfId="0" applyFont="1" applyBorder="1" applyAlignment="1" applyProtection="1">
      <alignment wrapText="1"/>
      <protection locked="0"/>
    </xf>
    <xf numFmtId="0" fontId="30" fillId="0" borderId="10" xfId="0" applyFont="1" applyBorder="1" applyAlignment="1">
      <alignment wrapText="1"/>
    </xf>
    <xf numFmtId="170" fontId="42" fillId="0" borderId="10" xfId="62" applyNumberFormat="1" applyFont="1" applyBorder="1" applyAlignment="1">
      <alignment wrapText="1"/>
    </xf>
    <xf numFmtId="170" fontId="30" fillId="0" borderId="10" xfId="62" applyNumberFormat="1" applyFont="1" applyBorder="1" applyAlignment="1">
      <alignment wrapText="1"/>
    </xf>
    <xf numFmtId="14" fontId="51" fillId="0" borderId="13" xfId="0" applyNumberFormat="1" applyFont="1" applyBorder="1" applyAlignment="1" applyProtection="1">
      <alignment wrapText="1"/>
      <protection locked="0"/>
    </xf>
    <xf numFmtId="14" fontId="51" fillId="0" borderId="10" xfId="0" applyNumberFormat="1" applyFont="1" applyBorder="1" applyAlignment="1" applyProtection="1">
      <alignment wrapText="1"/>
      <protection locked="0"/>
    </xf>
    <xf numFmtId="0" fontId="51" fillId="0" borderId="11" xfId="0" applyFont="1" applyFill="1" applyBorder="1" applyAlignment="1" applyProtection="1">
      <alignment wrapText="1"/>
      <protection locked="0"/>
    </xf>
    <xf numFmtId="14" fontId="30" fillId="0" borderId="10" xfId="0" applyNumberFormat="1" applyFont="1" applyBorder="1" applyAlignment="1">
      <alignment wrapText="1"/>
    </xf>
    <xf numFmtId="0" fontId="4" fillId="0" borderId="11" xfId="0" applyFont="1" applyFill="1" applyBorder="1" applyAlignment="1" applyProtection="1">
      <alignment wrapText="1"/>
      <protection locked="0"/>
    </xf>
    <xf numFmtId="0" fontId="42" fillId="0" borderId="10" xfId="0" applyFont="1" applyBorder="1" applyAlignment="1">
      <alignment wrapText="1"/>
    </xf>
    <xf numFmtId="2" fontId="4" fillId="0" borderId="10" xfId="0" applyNumberFormat="1" applyFont="1" applyBorder="1" applyAlignment="1" applyProtection="1">
      <alignment wrapText="1"/>
      <protection locked="0"/>
    </xf>
    <xf numFmtId="0" fontId="30" fillId="0" borderId="10" xfId="0" applyFont="1" applyFill="1" applyBorder="1" applyAlignment="1">
      <alignment wrapText="1"/>
    </xf>
    <xf numFmtId="0" fontId="42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 applyProtection="1">
      <alignment wrapText="1"/>
      <protection locked="0"/>
    </xf>
    <xf numFmtId="0" fontId="51" fillId="0" borderId="10" xfId="0" applyFont="1" applyFill="1" applyBorder="1" applyAlignment="1" applyProtection="1">
      <alignment wrapText="1"/>
      <protection locked="0"/>
    </xf>
    <xf numFmtId="0" fontId="50" fillId="0" borderId="10" xfId="0" applyFont="1" applyFill="1" applyBorder="1" applyAlignment="1" applyProtection="1">
      <alignment wrapText="1"/>
      <protection locked="0"/>
    </xf>
    <xf numFmtId="4" fontId="42" fillId="0" borderId="10" xfId="0" applyNumberFormat="1" applyFont="1" applyBorder="1" applyAlignment="1">
      <alignment wrapText="1"/>
    </xf>
    <xf numFmtId="2" fontId="30" fillId="0" borderId="10" xfId="0" applyNumberFormat="1" applyFont="1" applyBorder="1" applyAlignment="1">
      <alignment wrapText="1"/>
    </xf>
    <xf numFmtId="4" fontId="30" fillId="0" borderId="10" xfId="0" applyNumberFormat="1" applyFont="1" applyBorder="1" applyAlignment="1">
      <alignment wrapText="1"/>
    </xf>
    <xf numFmtId="14" fontId="50" fillId="0" borderId="10" xfId="0" applyNumberFormat="1" applyFont="1" applyBorder="1" applyAlignment="1" applyProtection="1">
      <alignment wrapText="1"/>
      <protection locked="0"/>
    </xf>
    <xf numFmtId="170" fontId="50" fillId="0" borderId="10" xfId="62" applyNumberFormat="1" applyFont="1" applyBorder="1" applyAlignment="1">
      <alignment wrapText="1"/>
    </xf>
    <xf numFmtId="0" fontId="42" fillId="0" borderId="10" xfId="0" applyFont="1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171" fontId="4" fillId="0" borderId="10" xfId="62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4" fontId="30" fillId="0" borderId="10" xfId="0" applyNumberFormat="1" applyFont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170" fontId="0" fillId="0" borderId="10" xfId="62" applyNumberFormat="1" applyFont="1" applyBorder="1" applyAlignment="1">
      <alignment wrapText="1"/>
    </xf>
    <xf numFmtId="0" fontId="50" fillId="0" borderId="11" xfId="0" applyFont="1" applyBorder="1" applyAlignment="1" applyProtection="1">
      <alignment wrapText="1"/>
      <protection locked="0"/>
    </xf>
    <xf numFmtId="0" fontId="3" fillId="0" borderId="1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70" fontId="8" fillId="0" borderId="10" xfId="62" applyNumberFormat="1" applyFont="1" applyBorder="1" applyAlignment="1" applyProtection="1">
      <alignment/>
      <protection locked="0"/>
    </xf>
    <xf numFmtId="170" fontId="9" fillId="0" borderId="10" xfId="62" applyNumberFormat="1" applyFont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170" fontId="4" fillId="0" borderId="10" xfId="62" applyNumberFormat="1" applyFont="1" applyBorder="1" applyAlignment="1" applyProtection="1">
      <alignment/>
      <protection locked="0"/>
    </xf>
    <xf numFmtId="170" fontId="2" fillId="0" borderId="10" xfId="62" applyNumberFormat="1" applyFont="1" applyBorder="1" applyAlignment="1" applyProtection="1">
      <alignment/>
      <protection locked="0"/>
    </xf>
    <xf numFmtId="170" fontId="4" fillId="0" borderId="10" xfId="62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170" fontId="2" fillId="0" borderId="12" xfId="62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170" fontId="8" fillId="0" borderId="13" xfId="62" applyNumberFormat="1" applyFont="1" applyBorder="1" applyAlignment="1" applyProtection="1">
      <alignment horizontal="center"/>
      <protection locked="0"/>
    </xf>
    <xf numFmtId="170" fontId="8" fillId="0" borderId="14" xfId="62" applyNumberFormat="1" applyFont="1" applyBorder="1" applyAlignment="1" applyProtection="1">
      <alignment horizontal="center"/>
      <protection locked="0"/>
    </xf>
    <xf numFmtId="170" fontId="8" fillId="0" borderId="11" xfId="62" applyNumberFormat="1" applyFont="1" applyBorder="1" applyAlignment="1" applyProtection="1">
      <alignment horizontal="center"/>
      <protection locked="0"/>
    </xf>
    <xf numFmtId="0" fontId="49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9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%20-%20Presta&#231;&#227;o%20de%20Con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rato"/>
      <sheetName val="AULAS PRÁTICAS"/>
      <sheetName val="RTN-CUSTEIO"/>
      <sheetName val="RTN-CAPITAL"/>
      <sheetName val="CUSTEIO_DIÁRIAS"/>
      <sheetName val="CUSTEIO_AUX.ESTUDANTE"/>
      <sheetName val="CUSTEIO_MATERIAL CONSUMO"/>
      <sheetName val="CUSTEIO_DESP.PASSAGENSLOCOMOÇAO"/>
      <sheetName val="CUSTEIO_OSTPF"/>
      <sheetName val="CUSTEIO_CONTR.PREV."/>
      <sheetName val="CUSTEIO_PESSOA JURÍDICA"/>
    </sheetNames>
    <sheetDataSet>
      <sheetData sheetId="4">
        <row r="22">
          <cell r="D22">
            <v>5547.5</v>
          </cell>
          <cell r="E22">
            <v>5547.5</v>
          </cell>
          <cell r="J22">
            <v>0</v>
          </cell>
          <cell r="K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8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4.28125" style="0" customWidth="1"/>
    <col min="2" max="2" width="15.421875" style="0" customWidth="1"/>
    <col min="3" max="3" width="9.421875" style="0" customWidth="1"/>
    <col min="4" max="4" width="15.00390625" style="0" customWidth="1"/>
    <col min="5" max="5" width="9.57421875" style="0" customWidth="1"/>
    <col min="6" max="6" width="11.7109375" style="0" customWidth="1"/>
    <col min="7" max="7" width="14.28125" style="0" customWidth="1"/>
    <col min="8" max="8" width="4.57421875" style="91" customWidth="1"/>
  </cols>
  <sheetData>
    <row r="4" spans="2:8" ht="15">
      <c r="B4" s="101" t="s">
        <v>245</v>
      </c>
      <c r="C4" s="101"/>
      <c r="D4" s="101"/>
      <c r="E4" s="101"/>
      <c r="F4" s="93" t="s">
        <v>249</v>
      </c>
      <c r="G4" s="93" t="s">
        <v>248</v>
      </c>
      <c r="H4" s="94" t="s">
        <v>250</v>
      </c>
    </row>
    <row r="5" spans="2:8" ht="15">
      <c r="B5" s="88" t="s">
        <v>243</v>
      </c>
      <c r="C5" s="95">
        <v>29568.35</v>
      </c>
      <c r="D5" s="88" t="s">
        <v>244</v>
      </c>
      <c r="E5" s="95">
        <v>13607.76</v>
      </c>
      <c r="F5" s="95">
        <f>SUM(C5+E5)</f>
        <v>43176.11</v>
      </c>
      <c r="G5" s="96">
        <v>33240.94</v>
      </c>
      <c r="H5" s="97">
        <f>77</f>
        <v>77</v>
      </c>
    </row>
    <row r="6" spans="2:8" ht="15">
      <c r="B6" s="101" t="s">
        <v>247</v>
      </c>
      <c r="C6" s="101"/>
      <c r="D6" s="101"/>
      <c r="E6" s="101"/>
      <c r="F6" s="88"/>
      <c r="G6" s="97"/>
      <c r="H6" s="97"/>
    </row>
    <row r="7" spans="2:8" ht="15">
      <c r="B7" s="98" t="s">
        <v>243</v>
      </c>
      <c r="C7" s="99">
        <v>13372.3</v>
      </c>
      <c r="D7" s="98" t="s">
        <v>246</v>
      </c>
      <c r="E7" s="98">
        <v>5730.99</v>
      </c>
      <c r="F7" s="99">
        <f>SUM(C7+E7)</f>
        <v>19103.29</v>
      </c>
      <c r="G7" s="100" t="s">
        <v>251</v>
      </c>
      <c r="H7" s="97">
        <v>100</v>
      </c>
    </row>
    <row r="8" ht="15">
      <c r="C8" s="90"/>
    </row>
  </sheetData>
  <sheetProtection sheet="1" objects="1" selectLockedCells="1" selectUnlockedCells="1"/>
  <mergeCells count="2">
    <mergeCell ref="B4:E4"/>
    <mergeCell ref="B6:E6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zoomScale="80" zoomScaleNormal="80" zoomScalePageLayoutView="0" workbookViewId="0" topLeftCell="A1">
      <selection activeCell="C22" sqref="C22:D22"/>
    </sheetView>
  </sheetViews>
  <sheetFormatPr defaultColWidth="9.140625" defaultRowHeight="15"/>
  <cols>
    <col min="1" max="1" width="13.28125" style="2" customWidth="1"/>
    <col min="2" max="2" width="14.7109375" style="2" customWidth="1"/>
    <col min="3" max="3" width="60.57421875" style="2" customWidth="1"/>
    <col min="4" max="6" width="15.7109375" style="2" customWidth="1"/>
    <col min="7" max="7" width="9.140625" style="2" customWidth="1"/>
    <col min="8" max="8" width="13.28125" style="2" hidden="1" customWidth="1"/>
    <col min="9" max="9" width="16.7109375" style="2" hidden="1" customWidth="1"/>
    <col min="10" max="10" width="62.28125" style="2" hidden="1" customWidth="1"/>
    <col min="11" max="11" width="12.00390625" style="2" hidden="1" customWidth="1"/>
    <col min="12" max="12" width="13.00390625" style="2" hidden="1" customWidth="1"/>
    <col min="13" max="13" width="14.57421875" style="2" hidden="1" customWidth="1"/>
    <col min="14" max="16384" width="9.140625" style="2" customWidth="1"/>
  </cols>
  <sheetData>
    <row r="1" spans="1:13" ht="17.25" customHeight="1">
      <c r="A1" s="110" t="s">
        <v>6</v>
      </c>
      <c r="B1" s="110"/>
      <c r="C1" s="110"/>
      <c r="D1" s="110"/>
      <c r="E1" s="110"/>
      <c r="F1" s="110"/>
      <c r="H1" s="110" t="s">
        <v>6</v>
      </c>
      <c r="I1" s="110"/>
      <c r="J1" s="110"/>
      <c r="K1" s="110"/>
      <c r="L1" s="110"/>
      <c r="M1" s="110"/>
    </row>
    <row r="2" spans="1:13" ht="15">
      <c r="A2" s="111" t="s">
        <v>7</v>
      </c>
      <c r="B2" s="112"/>
      <c r="C2" s="112"/>
      <c r="D2" s="112"/>
      <c r="E2" s="112"/>
      <c r="F2" s="113"/>
      <c r="H2" s="111" t="s">
        <v>7</v>
      </c>
      <c r="I2" s="112"/>
      <c r="J2" s="112"/>
      <c r="K2" s="112"/>
      <c r="L2" s="112"/>
      <c r="M2" s="113"/>
    </row>
    <row r="3" spans="1:13" ht="15" customHeight="1">
      <c r="A3" s="114" t="s">
        <v>0</v>
      </c>
      <c r="B3" s="115"/>
      <c r="C3" s="115"/>
      <c r="D3" s="115"/>
      <c r="E3" s="115"/>
      <c r="F3" s="116"/>
      <c r="H3" s="114" t="s">
        <v>0</v>
      </c>
      <c r="I3" s="115"/>
      <c r="J3" s="115"/>
      <c r="K3" s="115"/>
      <c r="L3" s="115"/>
      <c r="M3" s="116"/>
    </row>
    <row r="4" spans="1:13" ht="15" customHeight="1">
      <c r="A4" s="117" t="s">
        <v>11</v>
      </c>
      <c r="B4" s="118"/>
      <c r="C4" s="118"/>
      <c r="D4" s="118"/>
      <c r="E4" s="118"/>
      <c r="F4" s="119"/>
      <c r="H4" s="117" t="s">
        <v>22</v>
      </c>
      <c r="I4" s="118"/>
      <c r="J4" s="118"/>
      <c r="K4" s="118"/>
      <c r="L4" s="118"/>
      <c r="M4" s="119"/>
    </row>
    <row r="5" spans="1:13" ht="15">
      <c r="A5" s="120" t="s">
        <v>20</v>
      </c>
      <c r="B5" s="121"/>
      <c r="C5" s="121"/>
      <c r="D5" s="121"/>
      <c r="E5" s="121"/>
      <c r="F5" s="122"/>
      <c r="H5" s="120" t="s">
        <v>20</v>
      </c>
      <c r="I5" s="121"/>
      <c r="J5" s="121"/>
      <c r="K5" s="121"/>
      <c r="L5" s="121"/>
      <c r="M5" s="122"/>
    </row>
    <row r="6" spans="1:13" ht="15">
      <c r="A6" s="3" t="s">
        <v>1</v>
      </c>
      <c r="B6" s="3" t="s">
        <v>17</v>
      </c>
      <c r="C6" s="3" t="s">
        <v>2</v>
      </c>
      <c r="D6" s="3" t="s">
        <v>3</v>
      </c>
      <c r="E6" s="3" t="s">
        <v>4</v>
      </c>
      <c r="F6" s="3" t="s">
        <v>5</v>
      </c>
      <c r="H6" s="3" t="s">
        <v>1</v>
      </c>
      <c r="I6" s="3" t="s">
        <v>17</v>
      </c>
      <c r="J6" s="3" t="s">
        <v>2</v>
      </c>
      <c r="K6" s="3" t="s">
        <v>3</v>
      </c>
      <c r="L6" s="3" t="s">
        <v>4</v>
      </c>
      <c r="M6" s="3" t="s">
        <v>5</v>
      </c>
    </row>
    <row r="7" spans="1:13" ht="15">
      <c r="A7" s="1">
        <v>42773</v>
      </c>
      <c r="B7" s="1" t="s">
        <v>32</v>
      </c>
      <c r="C7" s="40" t="s">
        <v>33</v>
      </c>
      <c r="D7" s="5"/>
      <c r="E7" s="5">
        <v>1000</v>
      </c>
      <c r="F7" s="6">
        <f>E7-D7</f>
        <v>1000</v>
      </c>
      <c r="H7" s="18"/>
      <c r="I7" s="1"/>
      <c r="J7" s="4"/>
      <c r="K7" s="5"/>
      <c r="L7" s="5"/>
      <c r="M7" s="6">
        <f>L7-K7</f>
        <v>0</v>
      </c>
    </row>
    <row r="8" spans="1:13" ht="15">
      <c r="A8" s="1">
        <v>42886</v>
      </c>
      <c r="B8" s="1" t="s">
        <v>75</v>
      </c>
      <c r="C8" s="40" t="s">
        <v>69</v>
      </c>
      <c r="D8" s="42"/>
      <c r="E8" s="9">
        <v>4299.03</v>
      </c>
      <c r="F8" s="6">
        <f>F7-D8+E8</f>
        <v>5299.03</v>
      </c>
      <c r="H8" s="18"/>
      <c r="I8" s="1"/>
      <c r="J8" s="40"/>
      <c r="K8" s="42"/>
      <c r="L8" s="5"/>
      <c r="M8" s="6">
        <f>M7-K8+L8</f>
        <v>0</v>
      </c>
    </row>
    <row r="9" spans="1:13" ht="15">
      <c r="A9" s="7">
        <v>42906</v>
      </c>
      <c r="B9" s="7" t="s">
        <v>32</v>
      </c>
      <c r="C9" s="8" t="s">
        <v>81</v>
      </c>
      <c r="D9" s="9">
        <v>1000</v>
      </c>
      <c r="E9" s="14"/>
      <c r="F9" s="6">
        <f aca="true" t="shared" si="0" ref="F9:F25">F8-D9+E9</f>
        <v>4299.03</v>
      </c>
      <c r="H9" s="19"/>
      <c r="I9" s="7"/>
      <c r="J9" s="20"/>
      <c r="K9" s="9"/>
      <c r="L9" s="14"/>
      <c r="M9" s="6">
        <f aca="true" t="shared" si="1" ref="M9:M19">M8-K9+L9</f>
        <v>0</v>
      </c>
    </row>
    <row r="10" spans="1:13" ht="15">
      <c r="A10" s="7">
        <v>42906</v>
      </c>
      <c r="B10" s="7" t="s">
        <v>75</v>
      </c>
      <c r="C10" s="8" t="s">
        <v>81</v>
      </c>
      <c r="D10" s="26">
        <v>57.38</v>
      </c>
      <c r="E10" s="41"/>
      <c r="F10" s="6">
        <f t="shared" si="0"/>
        <v>4241.65</v>
      </c>
      <c r="H10" s="51"/>
      <c r="I10" s="51"/>
      <c r="J10" s="21"/>
      <c r="K10" s="26"/>
      <c r="L10" s="41"/>
      <c r="M10" s="6">
        <f t="shared" si="1"/>
        <v>0</v>
      </c>
    </row>
    <row r="11" spans="1:13" ht="15">
      <c r="A11" s="51">
        <v>42912</v>
      </c>
      <c r="B11" s="51" t="s">
        <v>75</v>
      </c>
      <c r="C11" s="8" t="s">
        <v>78</v>
      </c>
      <c r="D11" s="26">
        <v>852.08</v>
      </c>
      <c r="E11" s="5"/>
      <c r="F11" s="6">
        <f t="shared" si="0"/>
        <v>3389.5699999999997</v>
      </c>
      <c r="H11" s="19"/>
      <c r="I11" s="7"/>
      <c r="J11" s="52"/>
      <c r="K11" s="11"/>
      <c r="L11" s="5"/>
      <c r="M11" s="6">
        <f t="shared" si="1"/>
        <v>0</v>
      </c>
    </row>
    <row r="12" spans="1:13" ht="15">
      <c r="A12" s="12">
        <v>42914</v>
      </c>
      <c r="B12" s="12" t="s">
        <v>75</v>
      </c>
      <c r="C12" s="13" t="s">
        <v>82</v>
      </c>
      <c r="D12" s="9">
        <f>230.9+29.9+230.9+23.49</f>
        <v>515.19</v>
      </c>
      <c r="E12" s="9"/>
      <c r="F12" s="6">
        <f t="shared" si="0"/>
        <v>2874.3799999999997</v>
      </c>
      <c r="H12" s="12"/>
      <c r="I12" s="12"/>
      <c r="J12" s="13"/>
      <c r="K12" s="9"/>
      <c r="L12" s="9"/>
      <c r="M12" s="6">
        <f t="shared" si="1"/>
        <v>0</v>
      </c>
    </row>
    <row r="13" spans="1:13" ht="15">
      <c r="A13" s="1">
        <v>42940</v>
      </c>
      <c r="B13" s="1" t="s">
        <v>75</v>
      </c>
      <c r="C13" s="14" t="s">
        <v>86</v>
      </c>
      <c r="D13" s="15">
        <f>378+106+378+106</f>
        <v>968</v>
      </c>
      <c r="E13" s="6"/>
      <c r="F13" s="6">
        <f t="shared" si="0"/>
        <v>1906.3799999999997</v>
      </c>
      <c r="H13" s="1"/>
      <c r="I13" s="1"/>
      <c r="J13" s="14"/>
      <c r="K13" s="15"/>
      <c r="L13" s="6"/>
      <c r="M13" s="6">
        <f t="shared" si="1"/>
        <v>0</v>
      </c>
    </row>
    <row r="14" spans="1:13" ht="15">
      <c r="A14" s="12">
        <v>42968</v>
      </c>
      <c r="B14" s="12" t="s">
        <v>116</v>
      </c>
      <c r="C14" s="55" t="s">
        <v>107</v>
      </c>
      <c r="D14" s="15"/>
      <c r="E14" s="9">
        <v>1775.62</v>
      </c>
      <c r="F14" s="6">
        <f t="shared" si="0"/>
        <v>3681.9999999999995</v>
      </c>
      <c r="H14" s="12"/>
      <c r="I14" s="12"/>
      <c r="J14" s="27"/>
      <c r="K14" s="15"/>
      <c r="L14" s="9"/>
      <c r="M14" s="6">
        <f t="shared" si="1"/>
        <v>0</v>
      </c>
    </row>
    <row r="15" spans="1:13" ht="15">
      <c r="A15" s="12">
        <v>42968</v>
      </c>
      <c r="B15" s="12" t="s">
        <v>75</v>
      </c>
      <c r="C15" s="14" t="s">
        <v>108</v>
      </c>
      <c r="D15" s="8">
        <f>398.71+29.9+398.18+27.97</f>
        <v>854.76</v>
      </c>
      <c r="E15" s="9"/>
      <c r="F15" s="6">
        <f t="shared" si="0"/>
        <v>2827.24</v>
      </c>
      <c r="H15" s="12"/>
      <c r="I15" s="12"/>
      <c r="J15" s="14"/>
      <c r="K15" s="8"/>
      <c r="L15" s="9"/>
      <c r="M15" s="6">
        <f t="shared" si="1"/>
        <v>0</v>
      </c>
    </row>
    <row r="16" spans="1:13" ht="15">
      <c r="A16" s="1">
        <v>42970</v>
      </c>
      <c r="B16" s="1" t="s">
        <v>75</v>
      </c>
      <c r="C16" s="14" t="s">
        <v>111</v>
      </c>
      <c r="D16" s="15">
        <f>675.18+23.49+305.76+27.97</f>
        <v>1032.3999999999999</v>
      </c>
      <c r="E16" s="16"/>
      <c r="F16" s="6">
        <f t="shared" si="0"/>
        <v>1794.84</v>
      </c>
      <c r="H16" s="1"/>
      <c r="I16" s="1"/>
      <c r="J16" s="14"/>
      <c r="K16" s="15"/>
      <c r="L16" s="16"/>
      <c r="M16" s="6">
        <f t="shared" si="1"/>
        <v>0</v>
      </c>
    </row>
    <row r="17" spans="1:13" ht="15">
      <c r="A17" s="1">
        <v>42971</v>
      </c>
      <c r="B17" s="1" t="s">
        <v>75</v>
      </c>
      <c r="C17" s="14" t="s">
        <v>112</v>
      </c>
      <c r="D17" s="15">
        <f>275.18+23.49+328.12+27.97</f>
        <v>654.76</v>
      </c>
      <c r="E17" s="14"/>
      <c r="F17" s="6">
        <f t="shared" si="0"/>
        <v>1140.08</v>
      </c>
      <c r="H17" s="1"/>
      <c r="I17" s="1"/>
      <c r="J17" s="14"/>
      <c r="K17" s="15"/>
      <c r="L17" s="14"/>
      <c r="M17" s="6">
        <f t="shared" si="1"/>
        <v>0</v>
      </c>
    </row>
    <row r="18" spans="1:13" ht="15">
      <c r="A18" s="1">
        <v>42971</v>
      </c>
      <c r="B18" s="1" t="s">
        <v>75</v>
      </c>
      <c r="C18" s="14" t="s">
        <v>113</v>
      </c>
      <c r="D18" s="17">
        <f>532.8+29.53+385.67+23.49</f>
        <v>971.49</v>
      </c>
      <c r="E18" s="17"/>
      <c r="F18" s="6">
        <f t="shared" si="0"/>
        <v>168.58999999999992</v>
      </c>
      <c r="H18" s="1"/>
      <c r="I18" s="1"/>
      <c r="J18" s="14"/>
      <c r="K18" s="17"/>
      <c r="L18" s="17"/>
      <c r="M18" s="6">
        <f t="shared" si="1"/>
        <v>0</v>
      </c>
    </row>
    <row r="19" spans="1:13" ht="15">
      <c r="A19" s="1">
        <v>42971</v>
      </c>
      <c r="B19" s="1" t="s">
        <v>75</v>
      </c>
      <c r="C19" s="45" t="s">
        <v>143</v>
      </c>
      <c r="D19" s="47">
        <f>325.76+29.9+325.76+27.97</f>
        <v>709.39</v>
      </c>
      <c r="E19" s="17"/>
      <c r="F19" s="6">
        <f t="shared" si="0"/>
        <v>-540.8000000000001</v>
      </c>
      <c r="H19" s="1"/>
      <c r="I19" s="1"/>
      <c r="J19" s="14"/>
      <c r="K19" s="17"/>
      <c r="L19" s="17"/>
      <c r="M19" s="6">
        <f t="shared" si="1"/>
        <v>0</v>
      </c>
    </row>
    <row r="20" spans="1:13" ht="15">
      <c r="A20" s="1">
        <v>42978</v>
      </c>
      <c r="B20" s="1" t="s">
        <v>142</v>
      </c>
      <c r="C20" s="72" t="s">
        <v>141</v>
      </c>
      <c r="D20" s="46"/>
      <c r="E20" s="17">
        <v>1500</v>
      </c>
      <c r="F20" s="6">
        <f t="shared" si="0"/>
        <v>959.1999999999999</v>
      </c>
      <c r="H20" s="1"/>
      <c r="I20" s="1"/>
      <c r="J20" s="14"/>
      <c r="K20" s="17"/>
      <c r="L20" s="17"/>
      <c r="M20" s="6"/>
    </row>
    <row r="21" spans="1:13" ht="15">
      <c r="A21" s="1">
        <v>43006</v>
      </c>
      <c r="B21" s="1" t="s">
        <v>75</v>
      </c>
      <c r="C21" s="45" t="s">
        <v>168</v>
      </c>
      <c r="D21" s="47">
        <f>124.71+28.03+437.44+27.97</f>
        <v>618.1500000000001</v>
      </c>
      <c r="E21" s="17"/>
      <c r="F21" s="6">
        <f t="shared" si="0"/>
        <v>341.04999999999984</v>
      </c>
      <c r="H21" s="1"/>
      <c r="I21" s="1"/>
      <c r="J21" s="14"/>
      <c r="K21" s="17"/>
      <c r="L21" s="17"/>
      <c r="M21" s="6"/>
    </row>
    <row r="22" spans="1:13" ht="15">
      <c r="A22" s="1">
        <v>43034</v>
      </c>
      <c r="B22" s="1" t="s">
        <v>214</v>
      </c>
      <c r="C22" s="45" t="s">
        <v>206</v>
      </c>
      <c r="D22" s="47">
        <v>341.05</v>
      </c>
      <c r="E22" s="17"/>
      <c r="F22" s="6">
        <f t="shared" si="0"/>
        <v>-1.7053025658242404E-13</v>
      </c>
      <c r="H22" s="1"/>
      <c r="I22" s="1"/>
      <c r="J22" s="14"/>
      <c r="K22" s="17"/>
      <c r="L22" s="17"/>
      <c r="M22" s="6"/>
    </row>
    <row r="23" spans="1:13" ht="15">
      <c r="A23" s="1"/>
      <c r="B23" s="1"/>
      <c r="C23" s="53"/>
      <c r="D23" s="46"/>
      <c r="E23" s="17"/>
      <c r="F23" s="6">
        <f t="shared" si="0"/>
        <v>-1.7053025658242404E-13</v>
      </c>
      <c r="H23" s="1"/>
      <c r="I23" s="1"/>
      <c r="J23" s="14"/>
      <c r="K23" s="17"/>
      <c r="L23" s="17"/>
      <c r="M23" s="6"/>
    </row>
    <row r="24" spans="1:13" ht="15">
      <c r="A24" s="1"/>
      <c r="B24" s="1"/>
      <c r="C24" s="53"/>
      <c r="D24" s="46"/>
      <c r="E24" s="17"/>
      <c r="F24" s="6">
        <f t="shared" si="0"/>
        <v>-1.7053025658242404E-13</v>
      </c>
      <c r="H24" s="1"/>
      <c r="I24" s="1"/>
      <c r="J24" s="14"/>
      <c r="K24" s="17"/>
      <c r="L24" s="17"/>
      <c r="M24" s="6"/>
    </row>
    <row r="25" spans="1:13" ht="15">
      <c r="A25" s="1"/>
      <c r="B25" s="1"/>
      <c r="C25" s="14"/>
      <c r="D25" s="17"/>
      <c r="E25" s="17"/>
      <c r="F25" s="6">
        <f t="shared" si="0"/>
        <v>-1.7053025658242404E-13</v>
      </c>
      <c r="H25" s="1"/>
      <c r="I25" s="1"/>
      <c r="J25" s="14"/>
      <c r="K25" s="17"/>
      <c r="L25" s="17"/>
      <c r="M25" s="6">
        <f>M19-K25+L25</f>
        <v>0</v>
      </c>
    </row>
    <row r="26" spans="1:13" ht="15">
      <c r="A26" s="28"/>
      <c r="B26" s="28"/>
      <c r="C26" s="29"/>
      <c r="D26" s="30"/>
      <c r="E26" s="30"/>
      <c r="F26" s="31"/>
      <c r="H26" s="28"/>
      <c r="I26" s="28"/>
      <c r="J26" s="29"/>
      <c r="K26" s="30"/>
      <c r="L26" s="30"/>
      <c r="M26" s="31"/>
    </row>
    <row r="27" spans="3:13" ht="17.25">
      <c r="C27" s="23" t="s">
        <v>15</v>
      </c>
      <c r="D27" s="24">
        <f>SUM(D7:D25)</f>
        <v>8574.65</v>
      </c>
      <c r="E27" s="24">
        <f>SUM(E7:E25)</f>
        <v>8574.65</v>
      </c>
      <c r="F27" s="6">
        <f>E27-D27</f>
        <v>0</v>
      </c>
      <c r="J27" s="23" t="s">
        <v>15</v>
      </c>
      <c r="K27" s="24">
        <f>SUM(K7:K25)</f>
        <v>0</v>
      </c>
      <c r="L27" s="24">
        <f>SUM(L7:L25)</f>
        <v>0</v>
      </c>
      <c r="M27" s="6">
        <f>L27-K27</f>
        <v>0</v>
      </c>
    </row>
  </sheetData>
  <sheetProtection selectLockedCells="1" selectUnlockedCells="1"/>
  <mergeCells count="10">
    <mergeCell ref="A4:F4"/>
    <mergeCell ref="A5:F5"/>
    <mergeCell ref="A1:F1"/>
    <mergeCell ref="A2:F2"/>
    <mergeCell ref="A3:F3"/>
    <mergeCell ref="H1:M1"/>
    <mergeCell ref="H2:M2"/>
    <mergeCell ref="H3:M3"/>
    <mergeCell ref="H4:M4"/>
    <mergeCell ref="H5:M5"/>
  </mergeCells>
  <printOptions/>
  <pageMargins left="0.5118110236220472" right="0.5118110236220472" top="0.7874015748031497" bottom="0.7874015748031497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4">
      <selection activeCell="A10" sqref="A10:C13"/>
    </sheetView>
  </sheetViews>
  <sheetFormatPr defaultColWidth="9.140625" defaultRowHeight="15"/>
  <cols>
    <col min="1" max="1" width="12.57421875" style="0" customWidth="1"/>
    <col min="2" max="2" width="14.421875" style="0" customWidth="1"/>
    <col min="3" max="3" width="53.28125" style="0" customWidth="1"/>
    <col min="4" max="6" width="15.7109375" style="0" customWidth="1"/>
  </cols>
  <sheetData>
    <row r="1" spans="1:6" ht="17.25">
      <c r="A1" s="123" t="s">
        <v>6</v>
      </c>
      <c r="B1" s="123"/>
      <c r="C1" s="123"/>
      <c r="D1" s="123"/>
      <c r="E1" s="123"/>
      <c r="F1" s="123"/>
    </row>
    <row r="2" spans="1:6" ht="15">
      <c r="A2" s="124" t="s">
        <v>7</v>
      </c>
      <c r="B2" s="125"/>
      <c r="C2" s="125"/>
      <c r="D2" s="125"/>
      <c r="E2" s="125"/>
      <c r="F2" s="126"/>
    </row>
    <row r="3" spans="1:6" ht="15">
      <c r="A3" s="127" t="s">
        <v>0</v>
      </c>
      <c r="B3" s="128"/>
      <c r="C3" s="128"/>
      <c r="D3" s="128"/>
      <c r="E3" s="128"/>
      <c r="F3" s="129"/>
    </row>
    <row r="4" spans="1:6" ht="15">
      <c r="A4" s="130" t="s">
        <v>12</v>
      </c>
      <c r="B4" s="131"/>
      <c r="C4" s="131"/>
      <c r="D4" s="131"/>
      <c r="E4" s="131"/>
      <c r="F4" s="132"/>
    </row>
    <row r="5" spans="1:6" ht="15">
      <c r="A5" s="120" t="s">
        <v>20</v>
      </c>
      <c r="B5" s="121"/>
      <c r="C5" s="121"/>
      <c r="D5" s="121"/>
      <c r="E5" s="121"/>
      <c r="F5" s="122"/>
    </row>
    <row r="6" spans="1:6" ht="15">
      <c r="A6" s="3" t="s">
        <v>1</v>
      </c>
      <c r="B6" s="3" t="s">
        <v>17</v>
      </c>
      <c r="C6" s="3" t="s">
        <v>2</v>
      </c>
      <c r="D6" s="3" t="s">
        <v>3</v>
      </c>
      <c r="E6" s="3" t="s">
        <v>4</v>
      </c>
      <c r="F6" s="3" t="s">
        <v>5</v>
      </c>
    </row>
    <row r="7" spans="1:6" ht="30">
      <c r="A7" s="18">
        <v>42886</v>
      </c>
      <c r="B7" s="1" t="s">
        <v>73</v>
      </c>
      <c r="C7" s="40" t="s">
        <v>60</v>
      </c>
      <c r="D7" s="9"/>
      <c r="E7" s="9">
        <v>5250</v>
      </c>
      <c r="F7" s="6">
        <f>E7-D7</f>
        <v>5250</v>
      </c>
    </row>
    <row r="8" spans="1:6" ht="25.5" customHeight="1">
      <c r="A8" s="1">
        <v>42968</v>
      </c>
      <c r="B8" s="1" t="s">
        <v>114</v>
      </c>
      <c r="C8" s="40" t="s">
        <v>95</v>
      </c>
      <c r="D8" s="9">
        <v>1480</v>
      </c>
      <c r="E8" s="9"/>
      <c r="F8" s="6">
        <f>F7-D8+E8</f>
        <v>3770</v>
      </c>
    </row>
    <row r="9" spans="1:6" ht="25.5">
      <c r="A9" s="7">
        <v>42975</v>
      </c>
      <c r="B9" s="7" t="s">
        <v>73</v>
      </c>
      <c r="C9" s="8" t="s">
        <v>121</v>
      </c>
      <c r="D9" s="9">
        <v>300</v>
      </c>
      <c r="E9" s="14"/>
      <c r="F9" s="6">
        <f aca="true" t="shared" si="0" ref="F9:F35">F8-D9+E9</f>
        <v>3470</v>
      </c>
    </row>
    <row r="10" spans="1:6" ht="30">
      <c r="A10" s="1">
        <v>43012</v>
      </c>
      <c r="B10" s="1" t="s">
        <v>73</v>
      </c>
      <c r="C10" s="57" t="s">
        <v>179</v>
      </c>
      <c r="D10" s="26">
        <v>300</v>
      </c>
      <c r="E10" s="14"/>
      <c r="F10" s="6">
        <f t="shared" si="0"/>
        <v>3170</v>
      </c>
    </row>
    <row r="11" spans="1:6" ht="30">
      <c r="A11" s="49">
        <v>43012</v>
      </c>
      <c r="B11" s="1" t="s">
        <v>73</v>
      </c>
      <c r="C11" s="59" t="s">
        <v>180</v>
      </c>
      <c r="D11" s="11">
        <v>600</v>
      </c>
      <c r="E11" s="5"/>
      <c r="F11" s="6">
        <f t="shared" si="0"/>
        <v>2570</v>
      </c>
    </row>
    <row r="12" spans="1:6" ht="30">
      <c r="A12" s="12">
        <v>43012</v>
      </c>
      <c r="B12" s="1" t="s">
        <v>73</v>
      </c>
      <c r="C12" s="13" t="s">
        <v>181</v>
      </c>
      <c r="D12" s="9">
        <v>600</v>
      </c>
      <c r="E12" s="9"/>
      <c r="F12" s="6">
        <f t="shared" si="0"/>
        <v>1970</v>
      </c>
    </row>
    <row r="13" spans="1:6" ht="30">
      <c r="A13" s="51">
        <v>43012</v>
      </c>
      <c r="B13" s="51" t="s">
        <v>182</v>
      </c>
      <c r="C13" s="45" t="s">
        <v>183</v>
      </c>
      <c r="D13" s="15">
        <v>300</v>
      </c>
      <c r="E13" s="65"/>
      <c r="F13" s="6">
        <f t="shared" si="0"/>
        <v>1670</v>
      </c>
    </row>
    <row r="14" spans="1:6" ht="15">
      <c r="A14" s="12"/>
      <c r="B14" s="12"/>
      <c r="C14" s="66"/>
      <c r="D14" s="39"/>
      <c r="E14" s="37"/>
      <c r="F14" s="6">
        <f t="shared" si="0"/>
        <v>1670</v>
      </c>
    </row>
    <row r="15" spans="1:6" ht="15">
      <c r="A15" s="12"/>
      <c r="B15" s="12"/>
      <c r="C15" s="14"/>
      <c r="D15" s="54"/>
      <c r="E15" s="9"/>
      <c r="F15" s="6">
        <f t="shared" si="0"/>
        <v>1670</v>
      </c>
    </row>
    <row r="16" spans="1:6" ht="15">
      <c r="A16" s="1"/>
      <c r="B16" s="1"/>
      <c r="C16" s="14"/>
      <c r="D16" s="15"/>
      <c r="E16" s="16"/>
      <c r="F16" s="6">
        <f t="shared" si="0"/>
        <v>1670</v>
      </c>
    </row>
    <row r="17" spans="1:6" ht="15">
      <c r="A17" s="1"/>
      <c r="B17" s="1"/>
      <c r="C17" s="14"/>
      <c r="D17" s="15"/>
      <c r="E17" s="14"/>
      <c r="F17" s="6">
        <f t="shared" si="0"/>
        <v>1670</v>
      </c>
    </row>
    <row r="18" spans="1:6" ht="15">
      <c r="A18" s="1"/>
      <c r="B18" s="1"/>
      <c r="C18" s="14"/>
      <c r="D18" s="15"/>
      <c r="E18" s="14"/>
      <c r="F18" s="6">
        <f t="shared" si="0"/>
        <v>1670</v>
      </c>
    </row>
    <row r="19" spans="1:6" ht="15">
      <c r="A19" s="1"/>
      <c r="B19" s="1"/>
      <c r="C19" s="14"/>
      <c r="D19" s="15"/>
      <c r="E19" s="14"/>
      <c r="F19" s="6">
        <f t="shared" si="0"/>
        <v>1670</v>
      </c>
    </row>
    <row r="20" spans="1:6" ht="15">
      <c r="A20" s="1"/>
      <c r="B20" s="1"/>
      <c r="C20" s="14"/>
      <c r="D20" s="15"/>
      <c r="E20" s="14"/>
      <c r="F20" s="6">
        <f t="shared" si="0"/>
        <v>1670</v>
      </c>
    </row>
    <row r="21" spans="1:6" ht="15">
      <c r="A21" s="1"/>
      <c r="B21" s="1"/>
      <c r="C21" s="14"/>
      <c r="D21" s="15"/>
      <c r="E21" s="14"/>
      <c r="F21" s="6">
        <f t="shared" si="0"/>
        <v>1670</v>
      </c>
    </row>
    <row r="22" spans="1:6" ht="15">
      <c r="A22" s="1"/>
      <c r="B22" s="1"/>
      <c r="C22" s="14"/>
      <c r="D22" s="15"/>
      <c r="E22" s="14"/>
      <c r="F22" s="6">
        <f t="shared" si="0"/>
        <v>1670</v>
      </c>
    </row>
    <row r="23" spans="1:6" ht="15">
      <c r="A23" s="1"/>
      <c r="B23" s="1"/>
      <c r="C23" s="14"/>
      <c r="D23" s="15"/>
      <c r="E23" s="14"/>
      <c r="F23" s="6">
        <f t="shared" si="0"/>
        <v>1670</v>
      </c>
    </row>
    <row r="24" spans="1:6" ht="15">
      <c r="A24" s="1"/>
      <c r="B24" s="1"/>
      <c r="C24" s="14"/>
      <c r="D24" s="15"/>
      <c r="E24" s="14"/>
      <c r="F24" s="6">
        <f t="shared" si="0"/>
        <v>1670</v>
      </c>
    </row>
    <row r="25" spans="1:6" ht="15">
      <c r="A25" s="1"/>
      <c r="B25" s="1"/>
      <c r="C25" s="14"/>
      <c r="D25" s="15"/>
      <c r="E25" s="14"/>
      <c r="F25" s="6">
        <f t="shared" si="0"/>
        <v>1670</v>
      </c>
    </row>
    <row r="26" spans="1:6" ht="15">
      <c r="A26" s="1"/>
      <c r="B26" s="1"/>
      <c r="C26" s="14"/>
      <c r="D26" s="15"/>
      <c r="E26" s="14"/>
      <c r="F26" s="6">
        <f t="shared" si="0"/>
        <v>1670</v>
      </c>
    </row>
    <row r="27" spans="1:6" ht="15">
      <c r="A27" s="1"/>
      <c r="B27" s="1"/>
      <c r="C27" s="14"/>
      <c r="D27" s="15"/>
      <c r="E27" s="14"/>
      <c r="F27" s="6">
        <f t="shared" si="0"/>
        <v>1670</v>
      </c>
    </row>
    <row r="28" spans="1:6" ht="15">
      <c r="A28" s="1"/>
      <c r="B28" s="1"/>
      <c r="C28" s="14"/>
      <c r="D28" s="15"/>
      <c r="E28" s="14"/>
      <c r="F28" s="6">
        <f t="shared" si="0"/>
        <v>1670</v>
      </c>
    </row>
    <row r="29" spans="1:6" ht="15">
      <c r="A29" s="1"/>
      <c r="B29" s="1"/>
      <c r="C29" s="14"/>
      <c r="D29" s="15"/>
      <c r="E29" s="14"/>
      <c r="F29" s="6">
        <f t="shared" si="0"/>
        <v>1670</v>
      </c>
    </row>
    <row r="30" spans="1:6" ht="15">
      <c r="A30" s="1"/>
      <c r="B30" s="1"/>
      <c r="C30" s="14"/>
      <c r="D30" s="15"/>
      <c r="E30" s="14"/>
      <c r="F30" s="6">
        <f t="shared" si="0"/>
        <v>1670</v>
      </c>
    </row>
    <row r="31" spans="1:6" ht="15">
      <c r="A31" s="1"/>
      <c r="B31" s="1"/>
      <c r="C31" s="14"/>
      <c r="D31" s="15"/>
      <c r="E31" s="14"/>
      <c r="F31" s="6">
        <f t="shared" si="0"/>
        <v>1670</v>
      </c>
    </row>
    <row r="32" spans="1:6" ht="15">
      <c r="A32" s="1"/>
      <c r="B32" s="1"/>
      <c r="C32" s="14"/>
      <c r="D32" s="15"/>
      <c r="E32" s="14"/>
      <c r="F32" s="6">
        <f t="shared" si="0"/>
        <v>1670</v>
      </c>
    </row>
    <row r="33" spans="1:6" ht="15">
      <c r="A33" s="1"/>
      <c r="B33" s="1"/>
      <c r="C33" s="14"/>
      <c r="D33" s="17"/>
      <c r="E33" s="17"/>
      <c r="F33" s="6">
        <f t="shared" si="0"/>
        <v>1670</v>
      </c>
    </row>
    <row r="34" spans="1:6" ht="15">
      <c r="A34" s="1"/>
      <c r="B34" s="1"/>
      <c r="C34" s="14"/>
      <c r="D34" s="17"/>
      <c r="E34" s="17"/>
      <c r="F34" s="6">
        <f t="shared" si="0"/>
        <v>1670</v>
      </c>
    </row>
    <row r="35" spans="1:6" ht="15">
      <c r="A35" s="1"/>
      <c r="B35" s="1"/>
      <c r="C35" s="14"/>
      <c r="D35" s="17"/>
      <c r="E35" s="17"/>
      <c r="F35" s="6">
        <f t="shared" si="0"/>
        <v>1670</v>
      </c>
    </row>
    <row r="36" spans="1:6" ht="15">
      <c r="A36" s="28"/>
      <c r="B36" s="28"/>
      <c r="C36" s="29"/>
      <c r="D36" s="30"/>
      <c r="E36" s="30"/>
      <c r="F36" s="31"/>
    </row>
    <row r="37" spans="1:6" ht="17.25">
      <c r="A37" s="2"/>
      <c r="B37" s="2"/>
      <c r="C37" s="23" t="s">
        <v>15</v>
      </c>
      <c r="D37" s="24">
        <f>SUM(D7:D35)</f>
        <v>3580</v>
      </c>
      <c r="E37" s="24">
        <f>SUM(E7:E35)</f>
        <v>5250</v>
      </c>
      <c r="F37" s="6">
        <f>E37-D37</f>
        <v>1670</v>
      </c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  <row r="42" spans="1:6" ht="15">
      <c r="A42" s="2"/>
      <c r="B42" s="2"/>
      <c r="C42" s="2"/>
      <c r="D42" s="2"/>
      <c r="E42" s="2"/>
      <c r="F42" s="2"/>
    </row>
  </sheetData>
  <sheetProtection selectLockedCells="1" selectUnlockedCells="1"/>
  <mergeCells count="5">
    <mergeCell ref="A4:F4"/>
    <mergeCell ref="A5:F5"/>
    <mergeCell ref="A1:F1"/>
    <mergeCell ref="A2:F2"/>
    <mergeCell ref="A3:F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2.7109375" style="0" customWidth="1"/>
    <col min="2" max="2" width="14.140625" style="0" customWidth="1"/>
    <col min="3" max="3" width="60.140625" style="0" customWidth="1"/>
    <col min="4" max="6" width="15.7109375" style="0" customWidth="1"/>
  </cols>
  <sheetData>
    <row r="1" spans="1:6" ht="17.25">
      <c r="A1" s="123" t="s">
        <v>6</v>
      </c>
      <c r="B1" s="123"/>
      <c r="C1" s="123"/>
      <c r="D1" s="123"/>
      <c r="E1" s="123"/>
      <c r="F1" s="123"/>
    </row>
    <row r="2" spans="1:6" ht="15">
      <c r="A2" s="124" t="s">
        <v>7</v>
      </c>
      <c r="B2" s="125"/>
      <c r="C2" s="125"/>
      <c r="D2" s="125"/>
      <c r="E2" s="125"/>
      <c r="F2" s="126"/>
    </row>
    <row r="3" spans="1:6" ht="15">
      <c r="A3" s="127" t="s">
        <v>0</v>
      </c>
      <c r="B3" s="128"/>
      <c r="C3" s="128"/>
      <c r="D3" s="128"/>
      <c r="E3" s="128"/>
      <c r="F3" s="129"/>
    </row>
    <row r="4" spans="1:6" ht="15">
      <c r="A4" s="130" t="s">
        <v>13</v>
      </c>
      <c r="B4" s="131"/>
      <c r="C4" s="131"/>
      <c r="D4" s="131"/>
      <c r="E4" s="131"/>
      <c r="F4" s="132"/>
    </row>
    <row r="5" spans="1:6" ht="15">
      <c r="A5" s="120" t="s">
        <v>20</v>
      </c>
      <c r="B5" s="121"/>
      <c r="C5" s="121"/>
      <c r="D5" s="121"/>
      <c r="E5" s="121"/>
      <c r="F5" s="122"/>
    </row>
    <row r="6" spans="1:6" ht="25.5">
      <c r="A6" s="3" t="s">
        <v>1</v>
      </c>
      <c r="B6" s="3" t="s">
        <v>17</v>
      </c>
      <c r="C6" s="3" t="s">
        <v>2</v>
      </c>
      <c r="D6" s="3" t="s">
        <v>3</v>
      </c>
      <c r="E6" s="3" t="s">
        <v>4</v>
      </c>
      <c r="F6" s="3" t="s">
        <v>5</v>
      </c>
    </row>
    <row r="7" spans="1:6" ht="30">
      <c r="A7" s="18">
        <v>42886</v>
      </c>
      <c r="B7" s="1" t="s">
        <v>74</v>
      </c>
      <c r="C7" s="40" t="s">
        <v>61</v>
      </c>
      <c r="D7" s="9"/>
      <c r="E7" s="9">
        <v>1050</v>
      </c>
      <c r="F7" s="6">
        <f>E7-D7</f>
        <v>1050</v>
      </c>
    </row>
    <row r="8" spans="1:6" ht="25.5" customHeight="1">
      <c r="A8" s="1">
        <v>42968</v>
      </c>
      <c r="B8" s="1" t="s">
        <v>115</v>
      </c>
      <c r="C8" s="40" t="s">
        <v>96</v>
      </c>
      <c r="D8" s="15">
        <v>296</v>
      </c>
      <c r="E8" s="9"/>
      <c r="F8" s="6">
        <f>F7-D8+E8</f>
        <v>754</v>
      </c>
    </row>
    <row r="9" spans="1:6" ht="25.5">
      <c r="A9" s="7">
        <v>42975</v>
      </c>
      <c r="B9" s="7" t="s">
        <v>74</v>
      </c>
      <c r="C9" s="8" t="s">
        <v>121</v>
      </c>
      <c r="D9" s="9">
        <v>60</v>
      </c>
      <c r="E9" s="14"/>
      <c r="F9" s="6">
        <f aca="true" t="shared" si="0" ref="F9:F20">F8-D9+E9</f>
        <v>694</v>
      </c>
    </row>
    <row r="10" spans="1:6" ht="25.5">
      <c r="A10" s="1">
        <v>43012</v>
      </c>
      <c r="B10" s="7" t="s">
        <v>74</v>
      </c>
      <c r="C10" s="57" t="s">
        <v>179</v>
      </c>
      <c r="D10" s="26">
        <v>60</v>
      </c>
      <c r="E10" s="14"/>
      <c r="F10" s="6">
        <f t="shared" si="0"/>
        <v>634</v>
      </c>
    </row>
    <row r="11" spans="1:6" ht="25.5">
      <c r="A11" s="49">
        <v>43012</v>
      </c>
      <c r="B11" s="7" t="s">
        <v>74</v>
      </c>
      <c r="C11" s="59" t="s">
        <v>180</v>
      </c>
      <c r="D11" s="11">
        <v>120</v>
      </c>
      <c r="E11" s="5"/>
      <c r="F11" s="6">
        <f t="shared" si="0"/>
        <v>514</v>
      </c>
    </row>
    <row r="12" spans="1:6" ht="25.5">
      <c r="A12" s="12">
        <v>43012</v>
      </c>
      <c r="B12" s="7" t="s">
        <v>74</v>
      </c>
      <c r="C12" s="13" t="s">
        <v>181</v>
      </c>
      <c r="D12" s="9">
        <v>120</v>
      </c>
      <c r="E12" s="9"/>
      <c r="F12" s="6">
        <f t="shared" si="0"/>
        <v>394</v>
      </c>
    </row>
    <row r="13" spans="1:6" ht="25.5">
      <c r="A13" s="51">
        <v>43012</v>
      </c>
      <c r="B13" s="7" t="s">
        <v>74</v>
      </c>
      <c r="C13" s="45" t="s">
        <v>183</v>
      </c>
      <c r="D13" s="15">
        <v>60</v>
      </c>
      <c r="E13" s="65"/>
      <c r="F13" s="6">
        <f t="shared" si="0"/>
        <v>334</v>
      </c>
    </row>
    <row r="14" spans="1:6" ht="15">
      <c r="A14" s="12"/>
      <c r="B14" s="12"/>
      <c r="C14" s="66"/>
      <c r="D14" s="15"/>
      <c r="E14" s="37"/>
      <c r="F14" s="6">
        <f t="shared" si="0"/>
        <v>334</v>
      </c>
    </row>
    <row r="15" spans="1:6" ht="15">
      <c r="A15" s="12"/>
      <c r="B15" s="12"/>
      <c r="C15" s="14"/>
      <c r="D15" s="54"/>
      <c r="E15" s="9"/>
      <c r="F15" s="6">
        <f t="shared" si="0"/>
        <v>334</v>
      </c>
    </row>
    <row r="16" spans="1:6" ht="15">
      <c r="A16" s="1"/>
      <c r="B16" s="1"/>
      <c r="C16" s="14"/>
      <c r="D16" s="15"/>
      <c r="E16" s="16"/>
      <c r="F16" s="6">
        <f t="shared" si="0"/>
        <v>334</v>
      </c>
    </row>
    <row r="17" spans="1:6" ht="15">
      <c r="A17" s="1"/>
      <c r="B17" s="1"/>
      <c r="C17" s="14"/>
      <c r="D17" s="15"/>
      <c r="E17" s="14"/>
      <c r="F17" s="6">
        <f t="shared" si="0"/>
        <v>334</v>
      </c>
    </row>
    <row r="18" spans="1:6" ht="15">
      <c r="A18" s="1"/>
      <c r="B18" s="1"/>
      <c r="C18" s="14"/>
      <c r="D18" s="17"/>
      <c r="E18" s="17"/>
      <c r="F18" s="6">
        <f t="shared" si="0"/>
        <v>334</v>
      </c>
    </row>
    <row r="19" spans="1:6" ht="15">
      <c r="A19" s="1"/>
      <c r="B19" s="1"/>
      <c r="C19" s="14"/>
      <c r="D19" s="17"/>
      <c r="E19" s="17"/>
      <c r="F19" s="6">
        <f t="shared" si="0"/>
        <v>334</v>
      </c>
    </row>
    <row r="20" spans="1:6" ht="15">
      <c r="A20" s="1"/>
      <c r="B20" s="1"/>
      <c r="C20" s="14"/>
      <c r="D20" s="17"/>
      <c r="E20" s="17"/>
      <c r="F20" s="6">
        <f t="shared" si="0"/>
        <v>334</v>
      </c>
    </row>
    <row r="21" spans="1:6" ht="15">
      <c r="A21" s="28"/>
      <c r="B21" s="28"/>
      <c r="C21" s="29"/>
      <c r="D21" s="30"/>
      <c r="E21" s="30"/>
      <c r="F21" s="31"/>
    </row>
    <row r="22" spans="1:6" ht="17.25">
      <c r="A22" s="2"/>
      <c r="B22" s="2"/>
      <c r="C22" s="23" t="s">
        <v>15</v>
      </c>
      <c r="D22" s="24">
        <f>SUM(D7:D20)</f>
        <v>716</v>
      </c>
      <c r="E22" s="24">
        <f>SUM(E7:E20)</f>
        <v>1050</v>
      </c>
      <c r="F22" s="6">
        <f>E22-D22</f>
        <v>334</v>
      </c>
    </row>
    <row r="23" spans="1:6" ht="15">
      <c r="A23" s="2"/>
      <c r="B23" s="2"/>
      <c r="C23" s="2"/>
      <c r="D23" s="2"/>
      <c r="E23" s="2"/>
      <c r="F23" s="2"/>
    </row>
    <row r="24" spans="1:6" ht="15">
      <c r="A24" s="2"/>
      <c r="B24" s="2"/>
      <c r="C24" s="2"/>
      <c r="D24" s="2"/>
      <c r="E24" s="2"/>
      <c r="F24" s="2"/>
    </row>
    <row r="25" spans="1:6" ht="15">
      <c r="A25" s="2"/>
      <c r="B25" s="2"/>
      <c r="C25" s="2"/>
      <c r="D25" s="2"/>
      <c r="E25" s="2"/>
      <c r="F25" s="2"/>
    </row>
    <row r="26" spans="1:6" ht="15">
      <c r="A26" s="2"/>
      <c r="B26" s="2"/>
      <c r="C26" s="2"/>
      <c r="D26" s="2"/>
      <c r="E26" s="2"/>
      <c r="F26" s="2"/>
    </row>
    <row r="27" spans="1:6" ht="15">
      <c r="A27" s="2"/>
      <c r="B27" s="2"/>
      <c r="C27" s="2"/>
      <c r="D27" s="2"/>
      <c r="E27" s="2"/>
      <c r="F27" s="2"/>
    </row>
  </sheetData>
  <sheetProtection selectLockedCells="1" selectUnlockedCells="1"/>
  <mergeCells count="5">
    <mergeCell ref="A4:F4"/>
    <mergeCell ref="A5:F5"/>
    <mergeCell ref="A1:F1"/>
    <mergeCell ref="A2:F2"/>
    <mergeCell ref="A3:F3"/>
  </mergeCells>
  <printOptions/>
  <pageMargins left="0.5118110236220472" right="0.5118110236220472" top="0.7874015748031497" bottom="0.7874015748031497" header="0.31496062992125984" footer="0.31496062992125984"/>
  <pageSetup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K25">
      <selection activeCell="R17" sqref="R17:R19"/>
    </sheetView>
  </sheetViews>
  <sheetFormatPr defaultColWidth="9.140625" defaultRowHeight="15"/>
  <cols>
    <col min="1" max="1" width="12.28125" style="0" customWidth="1"/>
    <col min="2" max="2" width="12.7109375" style="0" customWidth="1"/>
    <col min="3" max="3" width="69.8515625" style="0" customWidth="1"/>
    <col min="4" max="6" width="13.7109375" style="0" customWidth="1"/>
    <col min="7" max="7" width="0" style="0" hidden="1" customWidth="1"/>
    <col min="9" max="9" width="12.28125" style="0" customWidth="1"/>
    <col min="10" max="10" width="15.57421875" style="0" customWidth="1"/>
    <col min="11" max="11" width="69.8515625" style="0" customWidth="1"/>
    <col min="12" max="14" width="13.7109375" style="0" customWidth="1"/>
    <col min="16" max="16" width="12.28125" style="0" customWidth="1"/>
    <col min="17" max="17" width="14.421875" style="0" customWidth="1"/>
    <col min="18" max="18" width="69.8515625" style="0" customWidth="1"/>
    <col min="19" max="21" width="13.7109375" style="0" customWidth="1"/>
  </cols>
  <sheetData>
    <row r="1" spans="1:21" ht="17.25">
      <c r="A1" s="123" t="s">
        <v>6</v>
      </c>
      <c r="B1" s="123"/>
      <c r="C1" s="123"/>
      <c r="D1" s="123"/>
      <c r="E1" s="123"/>
      <c r="F1" s="123"/>
      <c r="I1" s="123" t="s">
        <v>6</v>
      </c>
      <c r="J1" s="123"/>
      <c r="K1" s="123"/>
      <c r="L1" s="123"/>
      <c r="M1" s="123"/>
      <c r="N1" s="123"/>
      <c r="P1" s="123" t="s">
        <v>6</v>
      </c>
      <c r="Q1" s="123"/>
      <c r="R1" s="123"/>
      <c r="S1" s="123"/>
      <c r="T1" s="123"/>
      <c r="U1" s="123"/>
    </row>
    <row r="2" spans="1:21" ht="15">
      <c r="A2" s="124" t="s">
        <v>7</v>
      </c>
      <c r="B2" s="125"/>
      <c r="C2" s="125"/>
      <c r="D2" s="125"/>
      <c r="E2" s="125"/>
      <c r="F2" s="126"/>
      <c r="I2" s="124" t="s">
        <v>7</v>
      </c>
      <c r="J2" s="125"/>
      <c r="K2" s="125"/>
      <c r="L2" s="125"/>
      <c r="M2" s="125"/>
      <c r="N2" s="126"/>
      <c r="P2" s="124" t="s">
        <v>7</v>
      </c>
      <c r="Q2" s="125"/>
      <c r="R2" s="125"/>
      <c r="S2" s="125"/>
      <c r="T2" s="125"/>
      <c r="U2" s="126"/>
    </row>
    <row r="3" spans="1:21" ht="15">
      <c r="A3" s="127" t="s">
        <v>0</v>
      </c>
      <c r="B3" s="128"/>
      <c r="C3" s="128"/>
      <c r="D3" s="128"/>
      <c r="E3" s="128"/>
      <c r="F3" s="129"/>
      <c r="I3" s="127" t="s">
        <v>0</v>
      </c>
      <c r="J3" s="128"/>
      <c r="K3" s="128"/>
      <c r="L3" s="128"/>
      <c r="M3" s="128"/>
      <c r="N3" s="129"/>
      <c r="P3" s="127" t="s">
        <v>0</v>
      </c>
      <c r="Q3" s="128"/>
      <c r="R3" s="128"/>
      <c r="S3" s="128"/>
      <c r="T3" s="128"/>
      <c r="U3" s="129"/>
    </row>
    <row r="4" spans="1:21" ht="15">
      <c r="A4" s="130" t="s">
        <v>14</v>
      </c>
      <c r="B4" s="131"/>
      <c r="C4" s="131"/>
      <c r="D4" s="131"/>
      <c r="E4" s="131"/>
      <c r="F4" s="132"/>
      <c r="I4" s="130" t="s">
        <v>101</v>
      </c>
      <c r="J4" s="131"/>
      <c r="K4" s="131"/>
      <c r="L4" s="131"/>
      <c r="M4" s="131"/>
      <c r="N4" s="132"/>
      <c r="P4" s="130" t="s">
        <v>103</v>
      </c>
      <c r="Q4" s="131"/>
      <c r="R4" s="131"/>
      <c r="S4" s="131"/>
      <c r="T4" s="131"/>
      <c r="U4" s="132"/>
    </row>
    <row r="5" spans="1:21" ht="15">
      <c r="A5" s="120" t="s">
        <v>20</v>
      </c>
      <c r="B5" s="121"/>
      <c r="C5" s="121"/>
      <c r="D5" s="121"/>
      <c r="E5" s="121"/>
      <c r="F5" s="122"/>
      <c r="I5" s="120" t="s">
        <v>20</v>
      </c>
      <c r="J5" s="121"/>
      <c r="K5" s="121"/>
      <c r="L5" s="121"/>
      <c r="M5" s="121"/>
      <c r="N5" s="122"/>
      <c r="P5" s="120" t="s">
        <v>20</v>
      </c>
      <c r="Q5" s="121"/>
      <c r="R5" s="121"/>
      <c r="S5" s="121"/>
      <c r="T5" s="121"/>
      <c r="U5" s="122"/>
    </row>
    <row r="6" spans="1:21" ht="26.25">
      <c r="A6" s="3" t="s">
        <v>1</v>
      </c>
      <c r="B6" s="3" t="s">
        <v>17</v>
      </c>
      <c r="C6" s="3" t="s">
        <v>2</v>
      </c>
      <c r="D6" s="3" t="s">
        <v>3</v>
      </c>
      <c r="E6" s="3" t="s">
        <v>4</v>
      </c>
      <c r="F6" s="3" t="s">
        <v>5</v>
      </c>
      <c r="I6" s="3" t="s">
        <v>1</v>
      </c>
      <c r="J6" s="3" t="s">
        <v>17</v>
      </c>
      <c r="K6" s="3" t="s">
        <v>2</v>
      </c>
      <c r="L6" s="3" t="s">
        <v>3</v>
      </c>
      <c r="M6" s="3" t="s">
        <v>4</v>
      </c>
      <c r="N6" s="3" t="s">
        <v>5</v>
      </c>
      <c r="P6" s="3" t="s">
        <v>1</v>
      </c>
      <c r="Q6" s="3" t="s">
        <v>17</v>
      </c>
      <c r="R6" s="3" t="s">
        <v>2</v>
      </c>
      <c r="S6" s="3" t="s">
        <v>3</v>
      </c>
      <c r="T6" s="3" t="s">
        <v>4</v>
      </c>
      <c r="U6" s="3" t="s">
        <v>5</v>
      </c>
    </row>
    <row r="7" spans="1:21" ht="15">
      <c r="A7" s="18">
        <v>42788</v>
      </c>
      <c r="B7" s="1" t="s">
        <v>36</v>
      </c>
      <c r="C7" s="40" t="s">
        <v>37</v>
      </c>
      <c r="D7" s="5">
        <v>39.07</v>
      </c>
      <c r="E7" s="5">
        <v>0</v>
      </c>
      <c r="F7" s="6">
        <f>E7-D7</f>
        <v>-39.07</v>
      </c>
      <c r="I7" s="18">
        <v>42968</v>
      </c>
      <c r="J7" s="1" t="s">
        <v>117</v>
      </c>
      <c r="K7" s="40" t="s">
        <v>102</v>
      </c>
      <c r="L7" s="9">
        <v>0</v>
      </c>
      <c r="M7" s="9">
        <v>1650</v>
      </c>
      <c r="N7" s="6">
        <f>M7-L7</f>
        <v>1650</v>
      </c>
      <c r="P7" s="18">
        <v>42968</v>
      </c>
      <c r="Q7" s="1" t="s">
        <v>118</v>
      </c>
      <c r="R7" s="40" t="s">
        <v>104</v>
      </c>
      <c r="S7" s="9">
        <v>0</v>
      </c>
      <c r="T7" s="9">
        <v>2800</v>
      </c>
      <c r="U7" s="6">
        <f>T7-S7</f>
        <v>2800</v>
      </c>
    </row>
    <row r="8" spans="1:21" ht="25.5" customHeight="1">
      <c r="A8" s="1">
        <v>42795</v>
      </c>
      <c r="B8" s="1" t="s">
        <v>36</v>
      </c>
      <c r="C8" s="40" t="s">
        <v>39</v>
      </c>
      <c r="D8" s="5">
        <v>195.98</v>
      </c>
      <c r="E8" s="5"/>
      <c r="F8" s="6">
        <f>F7-D8+E8</f>
        <v>-235.04999999999998</v>
      </c>
      <c r="I8" s="1">
        <v>42969</v>
      </c>
      <c r="J8" s="1" t="s">
        <v>117</v>
      </c>
      <c r="K8" s="40" t="s">
        <v>109</v>
      </c>
      <c r="L8" s="5">
        <v>270</v>
      </c>
      <c r="M8" s="5">
        <v>270</v>
      </c>
      <c r="N8" s="6">
        <f>N7-L8+M8</f>
        <v>1650</v>
      </c>
      <c r="P8" s="1">
        <v>42983</v>
      </c>
      <c r="Q8" s="1"/>
      <c r="R8" s="40" t="s">
        <v>144</v>
      </c>
      <c r="S8" s="9">
        <v>358.8</v>
      </c>
      <c r="T8" s="5"/>
      <c r="U8" s="6">
        <f>U7-S8+T8</f>
        <v>2441.2</v>
      </c>
    </row>
    <row r="9" spans="1:21" ht="15">
      <c r="A9" s="1">
        <v>42851</v>
      </c>
      <c r="B9" s="1" t="s">
        <v>36</v>
      </c>
      <c r="C9" s="40" t="s">
        <v>44</v>
      </c>
      <c r="D9" s="15">
        <v>157.35</v>
      </c>
      <c r="E9" s="41"/>
      <c r="F9" s="6">
        <f aca="true" t="shared" si="0" ref="F9:F57">F8-D9+E9</f>
        <v>-392.4</v>
      </c>
      <c r="I9" s="1">
        <v>42969</v>
      </c>
      <c r="J9" s="1" t="s">
        <v>117</v>
      </c>
      <c r="K9" s="40" t="s">
        <v>110</v>
      </c>
      <c r="L9" s="15">
        <v>165</v>
      </c>
      <c r="M9" s="41"/>
      <c r="N9" s="6">
        <f aca="true" t="shared" si="1" ref="N9:N57">N8-L9+M9</f>
        <v>1485</v>
      </c>
      <c r="P9" s="1">
        <v>42983</v>
      </c>
      <c r="Q9" s="1"/>
      <c r="R9" s="40" t="s">
        <v>145</v>
      </c>
      <c r="S9" s="15">
        <v>358.8</v>
      </c>
      <c r="T9" s="41"/>
      <c r="U9" s="6">
        <f aca="true" t="shared" si="2" ref="U9:U57">U8-S9+T9</f>
        <v>2082.3999999999996</v>
      </c>
    </row>
    <row r="10" spans="1:21" ht="15">
      <c r="A10" s="1">
        <v>42878</v>
      </c>
      <c r="B10" s="1" t="s">
        <v>36</v>
      </c>
      <c r="C10" s="40" t="s">
        <v>49</v>
      </c>
      <c r="D10" s="43">
        <v>185.88</v>
      </c>
      <c r="E10" s="14"/>
      <c r="F10" s="6">
        <f t="shared" si="0"/>
        <v>-578.28</v>
      </c>
      <c r="I10" s="1">
        <v>42975</v>
      </c>
      <c r="J10" s="1" t="s">
        <v>117</v>
      </c>
      <c r="K10" s="40" t="s">
        <v>122</v>
      </c>
      <c r="L10" s="43">
        <v>165</v>
      </c>
      <c r="M10" s="14"/>
      <c r="N10" s="6">
        <f t="shared" si="1"/>
        <v>1320</v>
      </c>
      <c r="P10" s="1">
        <v>42983</v>
      </c>
      <c r="Q10" s="1"/>
      <c r="R10" s="40" t="s">
        <v>147</v>
      </c>
      <c r="S10" s="43">
        <v>483</v>
      </c>
      <c r="T10" s="14"/>
      <c r="U10" s="6">
        <f t="shared" si="2"/>
        <v>1599.3999999999996</v>
      </c>
    </row>
    <row r="11" spans="1:21" ht="30">
      <c r="A11" s="18">
        <v>42881</v>
      </c>
      <c r="B11" s="1" t="s">
        <v>57</v>
      </c>
      <c r="C11" s="40" t="s">
        <v>55</v>
      </c>
      <c r="D11" s="43"/>
      <c r="E11" s="5">
        <v>5585.2</v>
      </c>
      <c r="F11" s="6">
        <f t="shared" si="0"/>
        <v>5006.92</v>
      </c>
      <c r="I11" s="18">
        <v>42976</v>
      </c>
      <c r="J11" s="1" t="s">
        <v>117</v>
      </c>
      <c r="K11" s="40" t="s">
        <v>125</v>
      </c>
      <c r="L11" s="43">
        <v>330</v>
      </c>
      <c r="M11" s="5"/>
      <c r="N11" s="6">
        <f t="shared" si="1"/>
        <v>990</v>
      </c>
      <c r="P11" s="18">
        <v>42983</v>
      </c>
      <c r="Q11" s="1"/>
      <c r="R11" s="40" t="s">
        <v>146</v>
      </c>
      <c r="S11" s="43">
        <v>524.4</v>
      </c>
      <c r="T11" s="5"/>
      <c r="U11" s="6">
        <f t="shared" si="2"/>
        <v>1074.9999999999995</v>
      </c>
    </row>
    <row r="12" spans="1:21" ht="15">
      <c r="A12" s="10">
        <v>42912</v>
      </c>
      <c r="B12" s="10" t="s">
        <v>36</v>
      </c>
      <c r="C12" s="58" t="s">
        <v>79</v>
      </c>
      <c r="D12" s="43">
        <v>236.86</v>
      </c>
      <c r="E12" s="9"/>
      <c r="F12" s="6">
        <f t="shared" si="0"/>
        <v>4770.06</v>
      </c>
      <c r="I12" s="10">
        <v>42976</v>
      </c>
      <c r="J12" s="10" t="s">
        <v>117</v>
      </c>
      <c r="K12" s="58" t="s">
        <v>126</v>
      </c>
      <c r="L12" s="43">
        <v>330</v>
      </c>
      <c r="M12" s="9"/>
      <c r="N12" s="6">
        <f t="shared" si="1"/>
        <v>660</v>
      </c>
      <c r="P12" s="10">
        <v>42983</v>
      </c>
      <c r="Q12" s="10"/>
      <c r="R12" s="58" t="s">
        <v>148</v>
      </c>
      <c r="S12" s="43">
        <v>220.8</v>
      </c>
      <c r="T12" s="9"/>
      <c r="U12" s="6">
        <f t="shared" si="2"/>
        <v>854.1999999999996</v>
      </c>
    </row>
    <row r="13" spans="1:21" ht="15">
      <c r="A13" s="1">
        <v>42940</v>
      </c>
      <c r="B13" s="10" t="s">
        <v>36</v>
      </c>
      <c r="C13" s="58" t="s">
        <v>88</v>
      </c>
      <c r="D13" s="15">
        <v>148.15</v>
      </c>
      <c r="E13" s="6"/>
      <c r="F13" s="6">
        <f t="shared" si="0"/>
        <v>4621.910000000001</v>
      </c>
      <c r="I13" s="1">
        <v>42976</v>
      </c>
      <c r="J13" s="10" t="s">
        <v>117</v>
      </c>
      <c r="K13" s="58" t="s">
        <v>127</v>
      </c>
      <c r="L13" s="15">
        <v>165</v>
      </c>
      <c r="M13" s="6"/>
      <c r="N13" s="6">
        <f t="shared" si="1"/>
        <v>495</v>
      </c>
      <c r="P13" s="1">
        <v>42983</v>
      </c>
      <c r="Q13" s="10"/>
      <c r="R13" s="58" t="s">
        <v>149</v>
      </c>
      <c r="S13" s="15">
        <v>759</v>
      </c>
      <c r="T13" s="6"/>
      <c r="U13" s="6">
        <f t="shared" si="2"/>
        <v>95.19999999999959</v>
      </c>
    </row>
    <row r="14" spans="1:21" ht="15">
      <c r="A14" s="1">
        <v>42951</v>
      </c>
      <c r="B14" s="1" t="s">
        <v>93</v>
      </c>
      <c r="C14" s="14" t="s">
        <v>94</v>
      </c>
      <c r="D14" s="15">
        <v>102.48</v>
      </c>
      <c r="E14" s="6"/>
      <c r="F14" s="6">
        <f t="shared" si="0"/>
        <v>4519.430000000001</v>
      </c>
      <c r="I14" s="1">
        <v>42976</v>
      </c>
      <c r="J14" s="1" t="s">
        <v>117</v>
      </c>
      <c r="K14" s="14" t="s">
        <v>128</v>
      </c>
      <c r="L14" s="15">
        <v>165</v>
      </c>
      <c r="M14" s="6"/>
      <c r="N14" s="6">
        <f t="shared" si="1"/>
        <v>330</v>
      </c>
      <c r="P14" s="1">
        <v>42983</v>
      </c>
      <c r="Q14" s="1"/>
      <c r="R14" s="45" t="s">
        <v>150</v>
      </c>
      <c r="S14" s="15">
        <v>524.4</v>
      </c>
      <c r="T14" s="6"/>
      <c r="U14" s="6">
        <f t="shared" si="2"/>
        <v>-429.2000000000004</v>
      </c>
    </row>
    <row r="15" spans="1:21" ht="15">
      <c r="A15" s="12">
        <v>42968</v>
      </c>
      <c r="B15" s="12" t="s">
        <v>99</v>
      </c>
      <c r="C15" s="55" t="s">
        <v>105</v>
      </c>
      <c r="D15" s="15">
        <v>2800</v>
      </c>
      <c r="E15" s="9"/>
      <c r="F15" s="6">
        <f t="shared" si="0"/>
        <v>1719.4300000000012</v>
      </c>
      <c r="I15" s="12">
        <v>42978</v>
      </c>
      <c r="J15" s="12"/>
      <c r="K15" s="55" t="s">
        <v>136</v>
      </c>
      <c r="L15" s="15"/>
      <c r="M15" s="9">
        <v>270</v>
      </c>
      <c r="N15" s="6">
        <f t="shared" si="1"/>
        <v>600</v>
      </c>
      <c r="P15" s="12">
        <v>42983</v>
      </c>
      <c r="Q15" s="12"/>
      <c r="R15" s="55" t="s">
        <v>151</v>
      </c>
      <c r="S15" s="15">
        <v>759</v>
      </c>
      <c r="T15" s="9"/>
      <c r="U15" s="6">
        <f t="shared" si="2"/>
        <v>-1188.2000000000003</v>
      </c>
    </row>
    <row r="16" spans="1:21" ht="15">
      <c r="A16" s="1">
        <v>42968</v>
      </c>
      <c r="B16" s="1" t="s">
        <v>99</v>
      </c>
      <c r="C16" s="14" t="s">
        <v>106</v>
      </c>
      <c r="D16" s="17">
        <f>1775.62-126</f>
        <v>1649.62</v>
      </c>
      <c r="E16" s="9"/>
      <c r="F16" s="6">
        <f t="shared" si="0"/>
        <v>69.81000000000131</v>
      </c>
      <c r="I16" s="1">
        <v>42983</v>
      </c>
      <c r="J16" s="1"/>
      <c r="K16" s="45" t="s">
        <v>152</v>
      </c>
      <c r="L16" s="47">
        <v>330</v>
      </c>
      <c r="M16" s="9"/>
      <c r="N16" s="6">
        <f t="shared" si="1"/>
        <v>270</v>
      </c>
      <c r="P16" s="1">
        <v>42996</v>
      </c>
      <c r="Q16" s="1" t="s">
        <v>158</v>
      </c>
      <c r="R16" s="45" t="s">
        <v>157</v>
      </c>
      <c r="S16" s="46">
        <v>0</v>
      </c>
      <c r="T16" s="9"/>
      <c r="U16" s="6">
        <f t="shared" si="2"/>
        <v>-1188.2000000000003</v>
      </c>
    </row>
    <row r="17" spans="1:21" ht="30">
      <c r="A17" s="1">
        <v>42975</v>
      </c>
      <c r="B17" s="1" t="s">
        <v>34</v>
      </c>
      <c r="C17" s="45" t="s">
        <v>119</v>
      </c>
      <c r="D17" s="15">
        <v>66.47</v>
      </c>
      <c r="E17" s="16"/>
      <c r="F17" s="6">
        <f t="shared" si="0"/>
        <v>3.340000000001311</v>
      </c>
      <c r="I17" s="1">
        <v>43024</v>
      </c>
      <c r="J17" s="1" t="s">
        <v>117</v>
      </c>
      <c r="K17" s="45" t="s">
        <v>186</v>
      </c>
      <c r="L17" s="15">
        <v>135</v>
      </c>
      <c r="M17" s="16"/>
      <c r="N17" s="6">
        <f t="shared" si="1"/>
        <v>135</v>
      </c>
      <c r="P17" s="1">
        <v>43000</v>
      </c>
      <c r="Q17" s="1" t="s">
        <v>158</v>
      </c>
      <c r="R17" s="45" t="s">
        <v>159</v>
      </c>
      <c r="S17" s="15">
        <v>0</v>
      </c>
      <c r="T17" s="16"/>
      <c r="U17" s="6">
        <f t="shared" si="2"/>
        <v>-1188.2000000000003</v>
      </c>
    </row>
    <row r="18" spans="1:21" ht="15">
      <c r="A18" s="1">
        <v>43005</v>
      </c>
      <c r="B18" s="1" t="s">
        <v>36</v>
      </c>
      <c r="C18" s="45" t="s">
        <v>163</v>
      </c>
      <c r="D18" s="15">
        <v>248.98</v>
      </c>
      <c r="E18" s="16"/>
      <c r="F18" s="6">
        <f t="shared" si="0"/>
        <v>-245.63999999999868</v>
      </c>
      <c r="I18" s="1">
        <v>43024</v>
      </c>
      <c r="J18" s="1" t="s">
        <v>117</v>
      </c>
      <c r="K18" s="45" t="s">
        <v>187</v>
      </c>
      <c r="L18" s="15">
        <v>135</v>
      </c>
      <c r="M18" s="16"/>
      <c r="N18" s="6">
        <f t="shared" si="1"/>
        <v>0</v>
      </c>
      <c r="P18" s="1">
        <v>43000</v>
      </c>
      <c r="Q18" s="1" t="s">
        <v>158</v>
      </c>
      <c r="R18" s="45" t="s">
        <v>160</v>
      </c>
      <c r="S18" s="15">
        <v>0</v>
      </c>
      <c r="T18" s="16"/>
      <c r="U18" s="6">
        <f t="shared" si="2"/>
        <v>-1188.2000000000003</v>
      </c>
    </row>
    <row r="19" spans="1:21" ht="15">
      <c r="A19" s="1">
        <v>43019</v>
      </c>
      <c r="B19" s="51" t="s">
        <v>93</v>
      </c>
      <c r="C19" s="45" t="s">
        <v>184</v>
      </c>
      <c r="D19" s="15">
        <v>7.78</v>
      </c>
      <c r="E19" s="16"/>
      <c r="F19" s="6">
        <f t="shared" si="0"/>
        <v>-253.41999999999868</v>
      </c>
      <c r="I19" s="1">
        <v>43045</v>
      </c>
      <c r="J19" s="51" t="s">
        <v>225</v>
      </c>
      <c r="K19" s="45" t="s">
        <v>222</v>
      </c>
      <c r="L19" s="15"/>
      <c r="M19" s="16">
        <v>270</v>
      </c>
      <c r="N19" s="6">
        <f t="shared" si="1"/>
        <v>270</v>
      </c>
      <c r="P19" s="1">
        <v>43000</v>
      </c>
      <c r="Q19" s="1" t="s">
        <v>158</v>
      </c>
      <c r="R19" s="45" t="s">
        <v>161</v>
      </c>
      <c r="S19" s="15">
        <v>0</v>
      </c>
      <c r="T19" s="16"/>
      <c r="U19" s="6">
        <f t="shared" si="2"/>
        <v>-1188.2000000000003</v>
      </c>
    </row>
    <row r="20" spans="1:21" ht="15">
      <c r="A20" s="1">
        <v>43019</v>
      </c>
      <c r="B20" s="1" t="s">
        <v>93</v>
      </c>
      <c r="C20" s="71" t="s">
        <v>185</v>
      </c>
      <c r="D20" s="15">
        <v>7.78</v>
      </c>
      <c r="E20" s="16"/>
      <c r="F20" s="6">
        <f t="shared" si="0"/>
        <v>-261.1999999999987</v>
      </c>
      <c r="I20" s="1">
        <v>43048</v>
      </c>
      <c r="J20" s="1" t="s">
        <v>225</v>
      </c>
      <c r="K20" s="22" t="s">
        <v>226</v>
      </c>
      <c r="L20" s="15">
        <v>270</v>
      </c>
      <c r="M20" s="16"/>
      <c r="N20" s="6">
        <f t="shared" si="1"/>
        <v>0</v>
      </c>
      <c r="P20" s="1">
        <v>43033</v>
      </c>
      <c r="Q20" s="51"/>
      <c r="R20" s="45" t="s">
        <v>201</v>
      </c>
      <c r="S20" s="15"/>
      <c r="T20" s="16">
        <v>1188.2</v>
      </c>
      <c r="U20" s="6">
        <f t="shared" si="2"/>
        <v>0</v>
      </c>
    </row>
    <row r="21" spans="1:21" ht="30">
      <c r="A21" s="1">
        <v>43031</v>
      </c>
      <c r="B21" s="1" t="s">
        <v>57</v>
      </c>
      <c r="C21" s="14" t="s">
        <v>195</v>
      </c>
      <c r="D21" s="15"/>
      <c r="E21" s="16">
        <v>3000</v>
      </c>
      <c r="F21" s="6">
        <f t="shared" si="0"/>
        <v>2738.800000000001</v>
      </c>
      <c r="I21" s="1"/>
      <c r="J21" s="1"/>
      <c r="K21" s="14"/>
      <c r="L21" s="15"/>
      <c r="M21" s="16"/>
      <c r="N21" s="6">
        <f t="shared" si="1"/>
        <v>0</v>
      </c>
      <c r="P21" s="1">
        <v>43034</v>
      </c>
      <c r="Q21" s="1" t="s">
        <v>216</v>
      </c>
      <c r="R21" s="45" t="s">
        <v>207</v>
      </c>
      <c r="S21" s="15"/>
      <c r="T21" s="63">
        <v>2576</v>
      </c>
      <c r="U21" s="6">
        <f t="shared" si="2"/>
        <v>2576</v>
      </c>
    </row>
    <row r="22" spans="1:21" ht="15">
      <c r="A22" s="1">
        <v>43033</v>
      </c>
      <c r="B22" s="1" t="s">
        <v>36</v>
      </c>
      <c r="C22" s="45" t="s">
        <v>202</v>
      </c>
      <c r="D22" s="15">
        <v>181.81</v>
      </c>
      <c r="E22" s="16"/>
      <c r="F22" s="6">
        <f t="shared" si="0"/>
        <v>2556.990000000001</v>
      </c>
      <c r="I22" s="1"/>
      <c r="J22" s="1"/>
      <c r="K22" s="45"/>
      <c r="L22" s="15"/>
      <c r="M22" s="16"/>
      <c r="N22" s="6">
        <f t="shared" si="1"/>
        <v>0</v>
      </c>
      <c r="P22" s="1">
        <v>43031</v>
      </c>
      <c r="Q22" s="1" t="s">
        <v>196</v>
      </c>
      <c r="R22" s="45" t="s">
        <v>197</v>
      </c>
      <c r="S22" s="15">
        <v>747.96</v>
      </c>
      <c r="T22" s="16"/>
      <c r="U22" s="6">
        <f t="shared" si="2"/>
        <v>1828.04</v>
      </c>
    </row>
    <row r="23" spans="1:21" ht="15">
      <c r="A23" s="1"/>
      <c r="B23" s="1"/>
      <c r="C23" s="53"/>
      <c r="D23" s="39"/>
      <c r="E23" s="16"/>
      <c r="F23" s="6">
        <f t="shared" si="0"/>
        <v>2556.990000000001</v>
      </c>
      <c r="I23" s="1"/>
      <c r="J23" s="1"/>
      <c r="K23" s="45"/>
      <c r="L23" s="15"/>
      <c r="M23" s="16"/>
      <c r="N23" s="6">
        <f t="shared" si="1"/>
        <v>0</v>
      </c>
      <c r="P23" s="1">
        <v>43031</v>
      </c>
      <c r="Q23" s="1" t="s">
        <v>196</v>
      </c>
      <c r="R23" s="45" t="s">
        <v>198</v>
      </c>
      <c r="S23" s="15">
        <v>759</v>
      </c>
      <c r="T23" s="16"/>
      <c r="U23" s="6">
        <f t="shared" si="2"/>
        <v>1069.04</v>
      </c>
    </row>
    <row r="24" spans="1:21" ht="15">
      <c r="A24" s="1"/>
      <c r="B24" s="1"/>
      <c r="C24" s="45"/>
      <c r="D24" s="15"/>
      <c r="E24" s="16"/>
      <c r="F24" s="6">
        <f t="shared" si="0"/>
        <v>2556.990000000001</v>
      </c>
      <c r="I24" s="1"/>
      <c r="J24" s="1"/>
      <c r="K24" s="45"/>
      <c r="L24" s="15"/>
      <c r="M24" s="16"/>
      <c r="N24" s="6">
        <f t="shared" si="1"/>
        <v>0</v>
      </c>
      <c r="P24" s="1">
        <v>43039</v>
      </c>
      <c r="Q24" s="1" t="s">
        <v>196</v>
      </c>
      <c r="R24" s="45" t="s">
        <v>218</v>
      </c>
      <c r="S24" s="15">
        <v>448.5</v>
      </c>
      <c r="T24" s="16"/>
      <c r="U24" s="6">
        <f t="shared" si="2"/>
        <v>620.54</v>
      </c>
    </row>
    <row r="25" spans="1:21" ht="15">
      <c r="A25" s="1"/>
      <c r="B25" s="1"/>
      <c r="C25" s="45"/>
      <c r="D25" s="15"/>
      <c r="E25" s="16"/>
      <c r="F25" s="6">
        <f t="shared" si="0"/>
        <v>2556.990000000001</v>
      </c>
      <c r="I25" s="1"/>
      <c r="J25" s="1"/>
      <c r="K25" s="45"/>
      <c r="L25" s="15"/>
      <c r="M25" s="16"/>
      <c r="N25" s="6">
        <f t="shared" si="1"/>
        <v>0</v>
      </c>
      <c r="P25" s="1">
        <v>43039</v>
      </c>
      <c r="Q25" s="1" t="s">
        <v>196</v>
      </c>
      <c r="R25" s="45" t="s">
        <v>217</v>
      </c>
      <c r="S25" s="15">
        <v>448.5</v>
      </c>
      <c r="T25" s="16"/>
      <c r="U25" s="6">
        <f t="shared" si="2"/>
        <v>172.03999999999996</v>
      </c>
    </row>
    <row r="26" spans="1:21" ht="15">
      <c r="A26" s="1"/>
      <c r="B26" s="1"/>
      <c r="C26" s="14"/>
      <c r="D26" s="15"/>
      <c r="E26" s="16"/>
      <c r="F26" s="6">
        <f t="shared" si="0"/>
        <v>2556.990000000001</v>
      </c>
      <c r="I26" s="1"/>
      <c r="J26" s="1"/>
      <c r="K26" s="14"/>
      <c r="L26" s="15"/>
      <c r="M26" s="16"/>
      <c r="N26" s="6">
        <f t="shared" si="1"/>
        <v>0</v>
      </c>
      <c r="P26" s="1">
        <v>43061</v>
      </c>
      <c r="Q26" s="1" t="s">
        <v>196</v>
      </c>
      <c r="R26" s="45" t="s">
        <v>229</v>
      </c>
      <c r="S26" s="15"/>
      <c r="T26" s="16">
        <v>633.71</v>
      </c>
      <c r="U26" s="6">
        <f t="shared" si="2"/>
        <v>805.75</v>
      </c>
    </row>
    <row r="27" spans="1:21" ht="15">
      <c r="A27" s="1"/>
      <c r="B27" s="1"/>
      <c r="C27" s="45"/>
      <c r="D27" s="15"/>
      <c r="E27" s="63"/>
      <c r="F27" s="6">
        <f t="shared" si="0"/>
        <v>2556.990000000001</v>
      </c>
      <c r="I27" s="1"/>
      <c r="J27" s="1"/>
      <c r="K27" s="45"/>
      <c r="L27" s="15"/>
      <c r="M27" s="63"/>
      <c r="N27" s="6">
        <f t="shared" si="1"/>
        <v>0</v>
      </c>
      <c r="P27" s="1"/>
      <c r="Q27" s="1"/>
      <c r="R27" s="45"/>
      <c r="S27" s="15"/>
      <c r="T27" s="63"/>
      <c r="U27" s="6">
        <f t="shared" si="2"/>
        <v>805.75</v>
      </c>
    </row>
    <row r="28" spans="1:21" ht="15">
      <c r="A28" s="1"/>
      <c r="B28" s="1"/>
      <c r="C28" s="45"/>
      <c r="D28" s="15"/>
      <c r="E28" s="63"/>
      <c r="F28" s="6">
        <f t="shared" si="0"/>
        <v>2556.990000000001</v>
      </c>
      <c r="I28" s="1"/>
      <c r="J28" s="1"/>
      <c r="K28" s="45"/>
      <c r="L28" s="15"/>
      <c r="M28" s="63"/>
      <c r="N28" s="6">
        <f t="shared" si="1"/>
        <v>0</v>
      </c>
      <c r="P28" s="1"/>
      <c r="Q28" s="1"/>
      <c r="R28" s="45"/>
      <c r="S28" s="15"/>
      <c r="T28" s="63"/>
      <c r="U28" s="6">
        <f t="shared" si="2"/>
        <v>805.75</v>
      </c>
    </row>
    <row r="29" spans="1:21" ht="15">
      <c r="A29" s="1"/>
      <c r="B29" s="1"/>
      <c r="C29" s="45"/>
      <c r="D29" s="15"/>
      <c r="E29" s="61"/>
      <c r="F29" s="6">
        <f t="shared" si="0"/>
        <v>2556.990000000001</v>
      </c>
      <c r="I29" s="1"/>
      <c r="J29" s="1"/>
      <c r="K29" s="45"/>
      <c r="L29" s="15"/>
      <c r="M29" s="61"/>
      <c r="N29" s="6">
        <f t="shared" si="1"/>
        <v>0</v>
      </c>
      <c r="P29" s="1"/>
      <c r="Q29" s="1"/>
      <c r="R29" s="45"/>
      <c r="S29" s="15"/>
      <c r="T29" s="61"/>
      <c r="U29" s="6">
        <f t="shared" si="2"/>
        <v>805.75</v>
      </c>
    </row>
    <row r="30" spans="1:21" ht="15">
      <c r="A30" s="1"/>
      <c r="B30" s="1"/>
      <c r="C30" s="53"/>
      <c r="D30" s="39"/>
      <c r="E30" s="61"/>
      <c r="F30" s="6">
        <f t="shared" si="0"/>
        <v>2556.990000000001</v>
      </c>
      <c r="I30" s="1"/>
      <c r="J30" s="1"/>
      <c r="K30" s="53"/>
      <c r="L30" s="39"/>
      <c r="M30" s="61"/>
      <c r="N30" s="6">
        <f t="shared" si="1"/>
        <v>0</v>
      </c>
      <c r="P30" s="1"/>
      <c r="Q30" s="1"/>
      <c r="R30" s="53"/>
      <c r="S30" s="39"/>
      <c r="T30" s="61"/>
      <c r="U30" s="6">
        <f t="shared" si="2"/>
        <v>805.75</v>
      </c>
    </row>
    <row r="31" spans="1:21" ht="15">
      <c r="A31" s="1"/>
      <c r="B31" s="1"/>
      <c r="C31" s="45"/>
      <c r="D31" s="15"/>
      <c r="E31" s="61"/>
      <c r="F31" s="6">
        <f t="shared" si="0"/>
        <v>2556.990000000001</v>
      </c>
      <c r="I31" s="1"/>
      <c r="J31" s="1"/>
      <c r="K31" s="45"/>
      <c r="L31" s="15"/>
      <c r="M31" s="61"/>
      <c r="N31" s="6">
        <f t="shared" si="1"/>
        <v>0</v>
      </c>
      <c r="P31" s="1"/>
      <c r="Q31" s="1"/>
      <c r="R31" s="45"/>
      <c r="S31" s="15"/>
      <c r="T31" s="61"/>
      <c r="U31" s="6">
        <f t="shared" si="2"/>
        <v>805.75</v>
      </c>
    </row>
    <row r="32" spans="1:21" ht="15">
      <c r="A32" s="1"/>
      <c r="B32" s="1"/>
      <c r="C32" s="14"/>
      <c r="D32" s="15"/>
      <c r="E32" s="61"/>
      <c r="F32" s="6">
        <f t="shared" si="0"/>
        <v>2556.990000000001</v>
      </c>
      <c r="I32" s="1"/>
      <c r="J32" s="1"/>
      <c r="K32" s="14"/>
      <c r="L32" s="15"/>
      <c r="M32" s="61"/>
      <c r="N32" s="6">
        <f t="shared" si="1"/>
        <v>0</v>
      </c>
      <c r="P32" s="1"/>
      <c r="Q32" s="1"/>
      <c r="R32" s="14"/>
      <c r="S32" s="15"/>
      <c r="T32" s="61"/>
      <c r="U32" s="6">
        <f t="shared" si="2"/>
        <v>805.75</v>
      </c>
    </row>
    <row r="33" spans="1:21" ht="15">
      <c r="A33" s="1"/>
      <c r="B33" s="1"/>
      <c r="C33" s="14"/>
      <c r="D33" s="15"/>
      <c r="E33" s="61"/>
      <c r="F33" s="6">
        <f t="shared" si="0"/>
        <v>2556.990000000001</v>
      </c>
      <c r="I33" s="1"/>
      <c r="J33" s="1"/>
      <c r="K33" s="14"/>
      <c r="L33" s="15"/>
      <c r="M33" s="61"/>
      <c r="N33" s="6">
        <f t="shared" si="1"/>
        <v>0</v>
      </c>
      <c r="P33" s="1"/>
      <c r="Q33" s="1"/>
      <c r="R33" s="14"/>
      <c r="S33" s="15"/>
      <c r="T33" s="61"/>
      <c r="U33" s="6">
        <f t="shared" si="2"/>
        <v>805.75</v>
      </c>
    </row>
    <row r="34" spans="1:21" ht="15">
      <c r="A34" s="1"/>
      <c r="B34" s="1"/>
      <c r="C34" s="45"/>
      <c r="D34" s="15"/>
      <c r="E34" s="61"/>
      <c r="F34" s="6">
        <f t="shared" si="0"/>
        <v>2556.990000000001</v>
      </c>
      <c r="I34" s="1"/>
      <c r="J34" s="1"/>
      <c r="K34" s="45"/>
      <c r="L34" s="15"/>
      <c r="M34" s="61"/>
      <c r="N34" s="6">
        <f t="shared" si="1"/>
        <v>0</v>
      </c>
      <c r="P34" s="1"/>
      <c r="Q34" s="1"/>
      <c r="R34" s="45"/>
      <c r="S34" s="15"/>
      <c r="T34" s="61"/>
      <c r="U34" s="6">
        <f t="shared" si="2"/>
        <v>805.75</v>
      </c>
    </row>
    <row r="35" spans="1:21" ht="15">
      <c r="A35" s="1"/>
      <c r="B35" s="1"/>
      <c r="C35" s="45"/>
      <c r="D35" s="15"/>
      <c r="E35" s="61"/>
      <c r="F35" s="6">
        <f t="shared" si="0"/>
        <v>2556.990000000001</v>
      </c>
      <c r="I35" s="1"/>
      <c r="J35" s="1"/>
      <c r="K35" s="45"/>
      <c r="L35" s="15"/>
      <c r="M35" s="61"/>
      <c r="N35" s="6">
        <f t="shared" si="1"/>
        <v>0</v>
      </c>
      <c r="P35" s="1"/>
      <c r="Q35" s="1"/>
      <c r="R35" s="45"/>
      <c r="S35" s="15"/>
      <c r="T35" s="61"/>
      <c r="U35" s="6">
        <f t="shared" si="2"/>
        <v>805.75</v>
      </c>
    </row>
    <row r="36" spans="1:21" ht="15">
      <c r="A36" s="1"/>
      <c r="B36" s="1"/>
      <c r="C36" s="45"/>
      <c r="D36" s="15"/>
      <c r="E36" s="63"/>
      <c r="F36" s="6">
        <f t="shared" si="0"/>
        <v>2556.990000000001</v>
      </c>
      <c r="I36" s="1"/>
      <c r="J36" s="1"/>
      <c r="K36" s="45"/>
      <c r="L36" s="15"/>
      <c r="M36" s="63"/>
      <c r="N36" s="6">
        <f t="shared" si="1"/>
        <v>0</v>
      </c>
      <c r="P36" s="1"/>
      <c r="Q36" s="1"/>
      <c r="R36" s="45"/>
      <c r="S36" s="15"/>
      <c r="T36" s="63"/>
      <c r="U36" s="6">
        <f t="shared" si="2"/>
        <v>805.75</v>
      </c>
    </row>
    <row r="37" spans="1:21" ht="15">
      <c r="A37" s="1"/>
      <c r="B37" s="1"/>
      <c r="C37" s="14"/>
      <c r="D37" s="15"/>
      <c r="E37" s="63"/>
      <c r="F37" s="6">
        <f t="shared" si="0"/>
        <v>2556.990000000001</v>
      </c>
      <c r="I37" s="1"/>
      <c r="J37" s="1"/>
      <c r="K37" s="14"/>
      <c r="L37" s="15"/>
      <c r="M37" s="63"/>
      <c r="N37" s="6">
        <f t="shared" si="1"/>
        <v>0</v>
      </c>
      <c r="P37" s="1"/>
      <c r="Q37" s="1"/>
      <c r="R37" s="14"/>
      <c r="S37" s="15"/>
      <c r="T37" s="63"/>
      <c r="U37" s="6">
        <f t="shared" si="2"/>
        <v>805.75</v>
      </c>
    </row>
    <row r="38" spans="1:21" ht="15">
      <c r="A38" s="1"/>
      <c r="B38" s="1"/>
      <c r="C38" s="14"/>
      <c r="D38" s="15"/>
      <c r="E38" s="63"/>
      <c r="F38" s="6">
        <f t="shared" si="0"/>
        <v>2556.990000000001</v>
      </c>
      <c r="I38" s="1"/>
      <c r="J38" s="1"/>
      <c r="K38" s="14"/>
      <c r="L38" s="15"/>
      <c r="M38" s="63"/>
      <c r="N38" s="6">
        <f t="shared" si="1"/>
        <v>0</v>
      </c>
      <c r="P38" s="1"/>
      <c r="Q38" s="1"/>
      <c r="R38" s="14"/>
      <c r="S38" s="15"/>
      <c r="T38" s="63"/>
      <c r="U38" s="6">
        <f t="shared" si="2"/>
        <v>805.75</v>
      </c>
    </row>
    <row r="39" spans="1:21" ht="15">
      <c r="A39" s="1"/>
      <c r="B39" s="1"/>
      <c r="C39" s="40"/>
      <c r="D39" s="9"/>
      <c r="E39" s="63"/>
      <c r="F39" s="6">
        <f t="shared" si="0"/>
        <v>2556.990000000001</v>
      </c>
      <c r="I39" s="1"/>
      <c r="J39" s="1"/>
      <c r="K39" s="40"/>
      <c r="L39" s="9"/>
      <c r="M39" s="63"/>
      <c r="N39" s="6">
        <f t="shared" si="1"/>
        <v>0</v>
      </c>
      <c r="P39" s="1"/>
      <c r="Q39" s="1"/>
      <c r="R39" s="40"/>
      <c r="S39" s="9"/>
      <c r="T39" s="63"/>
      <c r="U39" s="6">
        <f t="shared" si="2"/>
        <v>805.75</v>
      </c>
    </row>
    <row r="40" spans="1:21" ht="15">
      <c r="A40" s="1"/>
      <c r="B40" s="1"/>
      <c r="C40" s="40"/>
      <c r="D40" s="15"/>
      <c r="E40" s="63"/>
      <c r="F40" s="6">
        <f t="shared" si="0"/>
        <v>2556.990000000001</v>
      </c>
      <c r="I40" s="1"/>
      <c r="J40" s="1"/>
      <c r="K40" s="40"/>
      <c r="L40" s="15"/>
      <c r="M40" s="63"/>
      <c r="N40" s="6">
        <f t="shared" si="1"/>
        <v>0</v>
      </c>
      <c r="P40" s="1"/>
      <c r="Q40" s="1"/>
      <c r="R40" s="40"/>
      <c r="S40" s="15"/>
      <c r="T40" s="63"/>
      <c r="U40" s="6">
        <f t="shared" si="2"/>
        <v>805.75</v>
      </c>
    </row>
    <row r="41" spans="1:21" ht="15">
      <c r="A41" s="1"/>
      <c r="B41" s="1"/>
      <c r="C41" s="57"/>
      <c r="D41" s="43"/>
      <c r="E41" s="63"/>
      <c r="F41" s="6">
        <f t="shared" si="0"/>
        <v>2556.990000000001</v>
      </c>
      <c r="I41" s="1"/>
      <c r="J41" s="1"/>
      <c r="K41" s="57"/>
      <c r="L41" s="43"/>
      <c r="M41" s="63"/>
      <c r="N41" s="6">
        <f t="shared" si="1"/>
        <v>0</v>
      </c>
      <c r="P41" s="1"/>
      <c r="Q41" s="1"/>
      <c r="R41" s="57"/>
      <c r="S41" s="43"/>
      <c r="T41" s="63"/>
      <c r="U41" s="6">
        <f t="shared" si="2"/>
        <v>805.75</v>
      </c>
    </row>
    <row r="42" spans="1:21" ht="15">
      <c r="A42" s="10"/>
      <c r="B42" s="10"/>
      <c r="C42" s="57"/>
      <c r="D42" s="42"/>
      <c r="E42" s="63"/>
      <c r="F42" s="6">
        <f t="shared" si="0"/>
        <v>2556.990000000001</v>
      </c>
      <c r="I42" s="10"/>
      <c r="J42" s="10"/>
      <c r="K42" s="57"/>
      <c r="L42" s="42"/>
      <c r="M42" s="63"/>
      <c r="N42" s="6">
        <f t="shared" si="1"/>
        <v>0</v>
      </c>
      <c r="P42" s="10"/>
      <c r="Q42" s="10"/>
      <c r="R42" s="57"/>
      <c r="S42" s="42"/>
      <c r="T42" s="63"/>
      <c r="U42" s="6">
        <f t="shared" si="2"/>
        <v>805.75</v>
      </c>
    </row>
    <row r="43" spans="1:21" ht="15">
      <c r="A43" s="1"/>
      <c r="B43" s="1"/>
      <c r="C43" s="40"/>
      <c r="D43" s="15"/>
      <c r="E43" s="63"/>
      <c r="F43" s="6">
        <f t="shared" si="0"/>
        <v>2556.990000000001</v>
      </c>
      <c r="I43" s="1"/>
      <c r="J43" s="1"/>
      <c r="K43" s="40"/>
      <c r="L43" s="15"/>
      <c r="M43" s="63"/>
      <c r="N43" s="6">
        <f t="shared" si="1"/>
        <v>0</v>
      </c>
      <c r="P43" s="1"/>
      <c r="Q43" s="1"/>
      <c r="R43" s="40"/>
      <c r="S43" s="15"/>
      <c r="T43" s="63"/>
      <c r="U43" s="6">
        <f t="shared" si="2"/>
        <v>805.75</v>
      </c>
    </row>
    <row r="44" spans="1:21" ht="15">
      <c r="A44" s="51"/>
      <c r="B44" s="51"/>
      <c r="C44" s="57"/>
      <c r="D44" s="43"/>
      <c r="E44" s="63"/>
      <c r="F44" s="6">
        <f t="shared" si="0"/>
        <v>2556.990000000001</v>
      </c>
      <c r="I44" s="51"/>
      <c r="J44" s="51"/>
      <c r="K44" s="57"/>
      <c r="L44" s="43"/>
      <c r="M44" s="63"/>
      <c r="N44" s="6">
        <f t="shared" si="1"/>
        <v>0</v>
      </c>
      <c r="P44" s="51"/>
      <c r="Q44" s="51"/>
      <c r="R44" s="57"/>
      <c r="S44" s="43"/>
      <c r="T44" s="63"/>
      <c r="U44" s="6">
        <f t="shared" si="2"/>
        <v>805.75</v>
      </c>
    </row>
    <row r="45" spans="1:21" ht="15">
      <c r="A45" s="7"/>
      <c r="B45" s="7"/>
      <c r="C45" s="57"/>
      <c r="D45" s="42"/>
      <c r="E45" s="63"/>
      <c r="F45" s="6">
        <f t="shared" si="0"/>
        <v>2556.990000000001</v>
      </c>
      <c r="I45" s="7"/>
      <c r="J45" s="7"/>
      <c r="K45" s="57"/>
      <c r="L45" s="42"/>
      <c r="M45" s="63"/>
      <c r="N45" s="6">
        <f t="shared" si="1"/>
        <v>0</v>
      </c>
      <c r="P45" s="7"/>
      <c r="Q45" s="7"/>
      <c r="R45" s="57"/>
      <c r="S45" s="42"/>
      <c r="T45" s="63"/>
      <c r="U45" s="6">
        <f t="shared" si="2"/>
        <v>805.75</v>
      </c>
    </row>
    <row r="46" spans="1:21" ht="15">
      <c r="A46" s="1"/>
      <c r="B46" s="1"/>
      <c r="C46" s="14"/>
      <c r="D46" s="15"/>
      <c r="E46" s="63"/>
      <c r="F46" s="6">
        <f t="shared" si="0"/>
        <v>2556.990000000001</v>
      </c>
      <c r="I46" s="1"/>
      <c r="J46" s="1"/>
      <c r="K46" s="14"/>
      <c r="L46" s="15"/>
      <c r="M46" s="63"/>
      <c r="N46" s="6">
        <f t="shared" si="1"/>
        <v>0</v>
      </c>
      <c r="P46" s="1"/>
      <c r="Q46" s="1"/>
      <c r="R46" s="14"/>
      <c r="S46" s="15"/>
      <c r="T46" s="63"/>
      <c r="U46" s="6">
        <f t="shared" si="2"/>
        <v>805.75</v>
      </c>
    </row>
    <row r="47" spans="1:21" ht="15">
      <c r="A47" s="1"/>
      <c r="B47" s="1"/>
      <c r="C47" s="14"/>
      <c r="D47" s="15"/>
      <c r="E47" s="63"/>
      <c r="F47" s="6">
        <f t="shared" si="0"/>
        <v>2556.990000000001</v>
      </c>
      <c r="I47" s="1"/>
      <c r="J47" s="1"/>
      <c r="K47" s="14"/>
      <c r="L47" s="15"/>
      <c r="M47" s="63"/>
      <c r="N47" s="6">
        <f t="shared" si="1"/>
        <v>0</v>
      </c>
      <c r="P47" s="1"/>
      <c r="Q47" s="1"/>
      <c r="R47" s="14"/>
      <c r="S47" s="15"/>
      <c r="T47" s="63"/>
      <c r="U47" s="6">
        <f t="shared" si="2"/>
        <v>805.75</v>
      </c>
    </row>
    <row r="48" spans="1:21" ht="15">
      <c r="A48" s="1"/>
      <c r="B48" s="1"/>
      <c r="C48" s="14"/>
      <c r="D48" s="15"/>
      <c r="E48" s="63"/>
      <c r="F48" s="6">
        <f t="shared" si="0"/>
        <v>2556.990000000001</v>
      </c>
      <c r="I48" s="1"/>
      <c r="J48" s="1"/>
      <c r="K48" s="14"/>
      <c r="L48" s="15"/>
      <c r="M48" s="63"/>
      <c r="N48" s="6">
        <f t="shared" si="1"/>
        <v>0</v>
      </c>
      <c r="P48" s="1"/>
      <c r="Q48" s="1"/>
      <c r="R48" s="14"/>
      <c r="S48" s="15"/>
      <c r="T48" s="63"/>
      <c r="U48" s="6">
        <f t="shared" si="2"/>
        <v>805.75</v>
      </c>
    </row>
    <row r="49" spans="1:21" ht="15">
      <c r="A49" s="1"/>
      <c r="B49" s="1"/>
      <c r="C49" s="14"/>
      <c r="D49" s="15"/>
      <c r="E49" s="63"/>
      <c r="F49" s="6">
        <f t="shared" si="0"/>
        <v>2556.990000000001</v>
      </c>
      <c r="I49" s="1"/>
      <c r="J49" s="1"/>
      <c r="K49" s="14"/>
      <c r="L49" s="15"/>
      <c r="M49" s="63"/>
      <c r="N49" s="6">
        <f t="shared" si="1"/>
        <v>0</v>
      </c>
      <c r="P49" s="1"/>
      <c r="Q49" s="1"/>
      <c r="R49" s="14"/>
      <c r="S49" s="15"/>
      <c r="T49" s="63"/>
      <c r="U49" s="6">
        <f t="shared" si="2"/>
        <v>805.75</v>
      </c>
    </row>
    <row r="50" spans="1:21" ht="13.5" customHeight="1">
      <c r="A50" s="1"/>
      <c r="B50" s="1"/>
      <c r="C50" s="14"/>
      <c r="D50" s="15"/>
      <c r="E50" s="63"/>
      <c r="F50" s="6">
        <f t="shared" si="0"/>
        <v>2556.990000000001</v>
      </c>
      <c r="I50" s="1"/>
      <c r="J50" s="1"/>
      <c r="K50" s="14"/>
      <c r="L50" s="15"/>
      <c r="M50" s="63"/>
      <c r="N50" s="6">
        <f t="shared" si="1"/>
        <v>0</v>
      </c>
      <c r="P50" s="1"/>
      <c r="Q50" s="1"/>
      <c r="R50" s="14"/>
      <c r="S50" s="15"/>
      <c r="T50" s="63"/>
      <c r="U50" s="6">
        <f t="shared" si="2"/>
        <v>805.75</v>
      </c>
    </row>
    <row r="51" spans="1:21" ht="15" hidden="1">
      <c r="A51" s="1"/>
      <c r="B51" s="1"/>
      <c r="C51" s="14"/>
      <c r="D51" s="15"/>
      <c r="E51" s="63"/>
      <c r="F51" s="6">
        <f t="shared" si="0"/>
        <v>2556.990000000001</v>
      </c>
      <c r="I51" s="1"/>
      <c r="J51" s="1"/>
      <c r="K51" s="14"/>
      <c r="L51" s="15"/>
      <c r="M51" s="63"/>
      <c r="N51" s="6">
        <f t="shared" si="1"/>
        <v>0</v>
      </c>
      <c r="P51" s="1"/>
      <c r="Q51" s="1"/>
      <c r="R51" s="14"/>
      <c r="S51" s="15"/>
      <c r="T51" s="63"/>
      <c r="U51" s="6">
        <f t="shared" si="2"/>
        <v>805.75</v>
      </c>
    </row>
    <row r="52" spans="1:21" ht="15" hidden="1">
      <c r="A52" s="1"/>
      <c r="B52" s="1"/>
      <c r="C52" s="14"/>
      <c r="D52" s="15"/>
      <c r="E52" s="63"/>
      <c r="F52" s="6">
        <f t="shared" si="0"/>
        <v>2556.990000000001</v>
      </c>
      <c r="I52" s="1"/>
      <c r="J52" s="1"/>
      <c r="K52" s="14"/>
      <c r="L52" s="15"/>
      <c r="M52" s="63"/>
      <c r="N52" s="6">
        <f t="shared" si="1"/>
        <v>0</v>
      </c>
      <c r="P52" s="1"/>
      <c r="Q52" s="1"/>
      <c r="R52" s="14"/>
      <c r="S52" s="15"/>
      <c r="T52" s="63"/>
      <c r="U52" s="6">
        <f t="shared" si="2"/>
        <v>805.75</v>
      </c>
    </row>
    <row r="53" spans="1:21" ht="15" hidden="1">
      <c r="A53" s="1"/>
      <c r="B53" s="1"/>
      <c r="C53" s="14"/>
      <c r="D53" s="15"/>
      <c r="E53" s="63"/>
      <c r="F53" s="6">
        <f t="shared" si="0"/>
        <v>2556.990000000001</v>
      </c>
      <c r="I53" s="1"/>
      <c r="J53" s="1"/>
      <c r="K53" s="14"/>
      <c r="L53" s="15"/>
      <c r="M53" s="63"/>
      <c r="N53" s="6">
        <f t="shared" si="1"/>
        <v>0</v>
      </c>
      <c r="P53" s="1"/>
      <c r="Q53" s="1"/>
      <c r="R53" s="14"/>
      <c r="S53" s="15"/>
      <c r="T53" s="63"/>
      <c r="U53" s="6">
        <f t="shared" si="2"/>
        <v>805.75</v>
      </c>
    </row>
    <row r="54" spans="1:21" ht="15" hidden="1">
      <c r="A54" s="1"/>
      <c r="B54" s="1"/>
      <c r="C54" s="45"/>
      <c r="D54" s="15"/>
      <c r="E54" s="63"/>
      <c r="F54" s="6">
        <f t="shared" si="0"/>
        <v>2556.990000000001</v>
      </c>
      <c r="I54" s="1"/>
      <c r="J54" s="1"/>
      <c r="K54" s="45"/>
      <c r="L54" s="15"/>
      <c r="M54" s="63"/>
      <c r="N54" s="6">
        <f t="shared" si="1"/>
        <v>0</v>
      </c>
      <c r="P54" s="1"/>
      <c r="Q54" s="1"/>
      <c r="R54" s="45"/>
      <c r="S54" s="15"/>
      <c r="T54" s="63"/>
      <c r="U54" s="6">
        <f t="shared" si="2"/>
        <v>805.75</v>
      </c>
    </row>
    <row r="55" spans="1:21" ht="15" hidden="1">
      <c r="A55" s="1"/>
      <c r="B55" s="1"/>
      <c r="C55" s="45"/>
      <c r="D55" s="15"/>
      <c r="E55" s="63"/>
      <c r="F55" s="6">
        <f t="shared" si="0"/>
        <v>2556.990000000001</v>
      </c>
      <c r="I55" s="1"/>
      <c r="J55" s="1"/>
      <c r="K55" s="45"/>
      <c r="L55" s="15"/>
      <c r="M55" s="63"/>
      <c r="N55" s="6">
        <f t="shared" si="1"/>
        <v>0</v>
      </c>
      <c r="P55" s="1"/>
      <c r="Q55" s="1"/>
      <c r="R55" s="45"/>
      <c r="S55" s="15"/>
      <c r="T55" s="63"/>
      <c r="U55" s="6">
        <f t="shared" si="2"/>
        <v>805.75</v>
      </c>
    </row>
    <row r="56" spans="1:21" ht="15">
      <c r="A56" s="1"/>
      <c r="B56" s="1"/>
      <c r="C56" s="45"/>
      <c r="D56" s="15"/>
      <c r="E56" s="63"/>
      <c r="F56" s="6">
        <f t="shared" si="0"/>
        <v>2556.990000000001</v>
      </c>
      <c r="I56" s="1"/>
      <c r="J56" s="1"/>
      <c r="K56" s="45"/>
      <c r="L56" s="15"/>
      <c r="M56" s="63"/>
      <c r="N56" s="6">
        <f t="shared" si="1"/>
        <v>0</v>
      </c>
      <c r="P56" s="1"/>
      <c r="Q56" s="1"/>
      <c r="R56" s="45"/>
      <c r="S56" s="15"/>
      <c r="T56" s="63"/>
      <c r="U56" s="6">
        <f t="shared" si="2"/>
        <v>805.75</v>
      </c>
    </row>
    <row r="57" spans="1:21" ht="15">
      <c r="A57" s="1"/>
      <c r="B57" s="1"/>
      <c r="C57" s="14"/>
      <c r="D57" s="15"/>
      <c r="E57" s="14"/>
      <c r="F57" s="6">
        <f t="shared" si="0"/>
        <v>2556.990000000001</v>
      </c>
      <c r="I57" s="1"/>
      <c r="J57" s="1"/>
      <c r="K57" s="14"/>
      <c r="L57" s="15"/>
      <c r="M57" s="14"/>
      <c r="N57" s="6">
        <f t="shared" si="1"/>
        <v>0</v>
      </c>
      <c r="P57" s="1"/>
      <c r="Q57" s="1"/>
      <c r="R57" s="14"/>
      <c r="S57" s="15"/>
      <c r="T57" s="14"/>
      <c r="U57" s="6">
        <f t="shared" si="2"/>
        <v>805.75</v>
      </c>
    </row>
    <row r="58" spans="1:21" ht="15">
      <c r="A58" s="28"/>
      <c r="B58" s="28"/>
      <c r="C58" s="29"/>
      <c r="D58" s="30"/>
      <c r="E58" s="30"/>
      <c r="F58" s="31"/>
      <c r="I58" s="28"/>
      <c r="J58" s="28"/>
      <c r="K58" s="29"/>
      <c r="L58" s="30"/>
      <c r="M58" s="30"/>
      <c r="N58" s="31"/>
      <c r="P58" s="28"/>
      <c r="Q58" s="28"/>
      <c r="R58" s="29"/>
      <c r="S58" s="30"/>
      <c r="T58" s="30"/>
      <c r="U58" s="31"/>
    </row>
    <row r="59" spans="1:21" ht="17.25">
      <c r="A59" s="2"/>
      <c r="B59" s="2"/>
      <c r="C59" s="23" t="s">
        <v>15</v>
      </c>
      <c r="D59" s="24">
        <f>SUM(D7:D57)</f>
        <v>6028.209999999999</v>
      </c>
      <c r="E59" s="24">
        <f>SUM(E7:E57)</f>
        <v>8585.2</v>
      </c>
      <c r="F59" s="6">
        <f>E59-D59</f>
        <v>2556.9900000000016</v>
      </c>
      <c r="I59" s="2"/>
      <c r="J59" s="2"/>
      <c r="K59" s="23" t="s">
        <v>15</v>
      </c>
      <c r="L59" s="24">
        <f>SUM(L7:L57)</f>
        <v>2460</v>
      </c>
      <c r="M59" s="24">
        <f>SUM(M7:M57)</f>
        <v>2460</v>
      </c>
      <c r="N59" s="6">
        <f>M59-L59</f>
        <v>0</v>
      </c>
      <c r="P59" s="2"/>
      <c r="Q59" s="2"/>
      <c r="R59" s="23" t="s">
        <v>15</v>
      </c>
      <c r="S59" s="24">
        <f>SUM(S7:S57)</f>
        <v>6392.16</v>
      </c>
      <c r="T59" s="24">
        <f>SUM(T7:T57)</f>
        <v>7197.91</v>
      </c>
      <c r="U59" s="6">
        <f>T59-S59</f>
        <v>805.75</v>
      </c>
    </row>
    <row r="60" spans="1:16" ht="15">
      <c r="A60" s="56" t="s">
        <v>24</v>
      </c>
      <c r="I60" s="56" t="s">
        <v>24</v>
      </c>
      <c r="P60" s="56" t="s">
        <v>24</v>
      </c>
    </row>
  </sheetData>
  <sheetProtection selectLockedCells="1" selectUnlockedCells="1"/>
  <mergeCells count="15">
    <mergeCell ref="P1:U1"/>
    <mergeCell ref="P2:U2"/>
    <mergeCell ref="P3:U3"/>
    <mergeCell ref="P4:U4"/>
    <mergeCell ref="P5:U5"/>
    <mergeCell ref="A4:F4"/>
    <mergeCell ref="A5:F5"/>
    <mergeCell ref="A1:F1"/>
    <mergeCell ref="A2:F2"/>
    <mergeCell ref="A3:F3"/>
    <mergeCell ref="I1:N1"/>
    <mergeCell ref="I2:N2"/>
    <mergeCell ref="I3:N3"/>
    <mergeCell ref="I4:N4"/>
    <mergeCell ref="I5:N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39.8515625" style="0" customWidth="1"/>
    <col min="2" max="2" width="14.57421875" style="0" customWidth="1"/>
    <col min="3" max="3" width="13.8515625" style="0" customWidth="1"/>
    <col min="4" max="4" width="12.7109375" style="0" customWidth="1"/>
  </cols>
  <sheetData>
    <row r="1" spans="1:4" ht="17.25">
      <c r="A1" s="102" t="s">
        <v>230</v>
      </c>
      <c r="B1" s="102"/>
      <c r="C1" s="102"/>
      <c r="D1" s="102"/>
    </row>
    <row r="2" spans="1:4" ht="15">
      <c r="A2" s="103" t="s">
        <v>7</v>
      </c>
      <c r="B2" s="103"/>
      <c r="C2" s="103"/>
      <c r="D2" s="103"/>
    </row>
    <row r="3" spans="1:4" ht="15">
      <c r="A3" s="103" t="s">
        <v>0</v>
      </c>
      <c r="B3" s="103"/>
      <c r="C3" s="103"/>
      <c r="D3" s="103"/>
    </row>
    <row r="4" spans="1:4" ht="15">
      <c r="A4" s="104" t="s">
        <v>231</v>
      </c>
      <c r="B4" s="104"/>
      <c r="C4" s="104"/>
      <c r="D4" s="104"/>
    </row>
    <row r="5" spans="1:4" ht="15">
      <c r="A5" s="105" t="s">
        <v>20</v>
      </c>
      <c r="B5" s="105"/>
      <c r="C5" s="105"/>
      <c r="D5" s="106"/>
    </row>
    <row r="6" spans="1:4" ht="15">
      <c r="A6" s="75" t="s">
        <v>232</v>
      </c>
      <c r="B6" s="75" t="s">
        <v>4</v>
      </c>
      <c r="C6" s="75" t="s">
        <v>3</v>
      </c>
      <c r="D6" s="75" t="s">
        <v>5</v>
      </c>
    </row>
    <row r="7" spans="1:4" ht="15.75">
      <c r="A7" s="76" t="s">
        <v>18</v>
      </c>
      <c r="B7" s="107" t="s">
        <v>240</v>
      </c>
      <c r="C7" s="108"/>
      <c r="D7" s="109"/>
    </row>
    <row r="8" spans="1:4" ht="17.25">
      <c r="A8" s="77" t="s">
        <v>8</v>
      </c>
      <c r="B8" s="24">
        <f>SUM('RTN-CAPITAL'!D7:D20)</f>
        <v>25939.16</v>
      </c>
      <c r="C8" s="24">
        <f>SUM('RTN-CAPITAL'!E7:E20)</f>
        <v>25939.159999999996</v>
      </c>
      <c r="D8" s="79">
        <v>0</v>
      </c>
    </row>
    <row r="9" spans="1:4" ht="15.75">
      <c r="A9" s="77" t="s">
        <v>16</v>
      </c>
      <c r="B9" s="78">
        <f>SUM(B10:B17)</f>
        <v>38830.19</v>
      </c>
      <c r="C9" s="78">
        <f>SUM(C10:C17)</f>
        <v>33240.94</v>
      </c>
      <c r="D9" s="79">
        <f>B9-C9</f>
        <v>5589.25</v>
      </c>
    </row>
    <row r="10" spans="1:4" ht="15">
      <c r="A10" s="80" t="s">
        <v>233</v>
      </c>
      <c r="B10" s="81">
        <f>'[1]CUSTEIO_DIÁRIAS'!E22+'[1]CUSTEIO_DIÁRIAS'!K22</f>
        <v>5547.5</v>
      </c>
      <c r="C10" s="82">
        <f>'[1]CUSTEIO_DIÁRIAS'!D22+'[1]CUSTEIO_DIÁRIAS'!J22</f>
        <v>5547.5</v>
      </c>
      <c r="D10" s="83">
        <f>B10-C10</f>
        <v>0</v>
      </c>
    </row>
    <row r="11" spans="1:4" ht="15">
      <c r="A11" s="80" t="s">
        <v>241</v>
      </c>
      <c r="B11" s="81">
        <v>1258.47</v>
      </c>
      <c r="C11" s="82">
        <v>1258.47</v>
      </c>
      <c r="D11" s="83">
        <v>0</v>
      </c>
    </row>
    <row r="12" spans="1:5" ht="15">
      <c r="A12" s="84" t="s">
        <v>234</v>
      </c>
      <c r="B12" s="82">
        <v>2956.83</v>
      </c>
      <c r="C12" s="82">
        <v>1134.52</v>
      </c>
      <c r="D12" s="83">
        <f aca="true" t="shared" si="0" ref="D12:D17">B12-C12</f>
        <v>1822.31</v>
      </c>
      <c r="E12" t="s">
        <v>252</v>
      </c>
    </row>
    <row r="13" spans="1:5" ht="15">
      <c r="A13" s="85" t="s">
        <v>235</v>
      </c>
      <c r="B13" s="86">
        <v>4534.83</v>
      </c>
      <c r="C13" s="82">
        <v>3577.64</v>
      </c>
      <c r="D13" s="83">
        <f t="shared" si="0"/>
        <v>957.19</v>
      </c>
      <c r="E13" t="s">
        <v>242</v>
      </c>
    </row>
    <row r="14" spans="1:4" ht="15">
      <c r="A14" s="87" t="s">
        <v>236</v>
      </c>
      <c r="B14" s="81">
        <v>8574.65</v>
      </c>
      <c r="C14" s="81">
        <v>8574.65</v>
      </c>
      <c r="D14" s="83">
        <f t="shared" si="0"/>
        <v>0</v>
      </c>
    </row>
    <row r="15" spans="1:5" ht="15">
      <c r="A15" s="88" t="s">
        <v>237</v>
      </c>
      <c r="B15" s="89">
        <v>5250</v>
      </c>
      <c r="C15" s="83">
        <v>3580</v>
      </c>
      <c r="D15" s="83">
        <f t="shared" si="0"/>
        <v>1670</v>
      </c>
      <c r="E15" t="s">
        <v>252</v>
      </c>
    </row>
    <row r="16" spans="1:5" ht="15">
      <c r="A16" s="88" t="s">
        <v>238</v>
      </c>
      <c r="B16" s="89">
        <v>1050</v>
      </c>
      <c r="C16" s="81">
        <v>716</v>
      </c>
      <c r="D16" s="83">
        <f t="shared" si="0"/>
        <v>334</v>
      </c>
      <c r="E16" t="s">
        <v>252</v>
      </c>
    </row>
    <row r="17" spans="1:5" ht="15">
      <c r="A17" s="88" t="s">
        <v>239</v>
      </c>
      <c r="B17" s="80">
        <v>9657.91</v>
      </c>
      <c r="C17" s="81">
        <v>8852.16</v>
      </c>
      <c r="D17" s="83">
        <f t="shared" si="0"/>
        <v>805.75</v>
      </c>
      <c r="E17" t="s">
        <v>242</v>
      </c>
    </row>
    <row r="18" ht="15">
      <c r="C18" s="92"/>
    </row>
  </sheetData>
  <sheetProtection sheet="1" selectLockedCells="1" selectUnlockedCells="1"/>
  <mergeCells count="6">
    <mergeCell ref="A1:D1"/>
    <mergeCell ref="A2:D2"/>
    <mergeCell ref="A3:D3"/>
    <mergeCell ref="A4:D4"/>
    <mergeCell ref="A5:D5"/>
    <mergeCell ref="B7:D7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5" sqref="C15"/>
    </sheetView>
  </sheetViews>
  <sheetFormatPr defaultColWidth="9.140625" defaultRowHeight="15"/>
  <cols>
    <col min="1" max="2" width="17.00390625" style="2" customWidth="1"/>
    <col min="3" max="3" width="60.00390625" style="2" customWidth="1"/>
    <col min="4" max="6" width="15.7109375" style="2" customWidth="1"/>
    <col min="7" max="16384" width="9.140625" style="2" customWidth="1"/>
  </cols>
  <sheetData>
    <row r="1" spans="1:6" ht="17.25">
      <c r="A1" s="110" t="s">
        <v>6</v>
      </c>
      <c r="B1" s="110"/>
      <c r="C1" s="110"/>
      <c r="D1" s="110"/>
      <c r="E1" s="110"/>
      <c r="F1" s="110"/>
    </row>
    <row r="2" spans="1:6" ht="15">
      <c r="A2" s="111" t="s">
        <v>7</v>
      </c>
      <c r="B2" s="112"/>
      <c r="C2" s="112"/>
      <c r="D2" s="112"/>
      <c r="E2" s="112"/>
      <c r="F2" s="113"/>
    </row>
    <row r="3" spans="1:6" ht="15">
      <c r="A3" s="114" t="s">
        <v>0</v>
      </c>
      <c r="B3" s="115"/>
      <c r="C3" s="115"/>
      <c r="D3" s="115"/>
      <c r="E3" s="115"/>
      <c r="F3" s="116"/>
    </row>
    <row r="4" spans="1:6" ht="15">
      <c r="A4" s="117" t="s">
        <v>19</v>
      </c>
      <c r="B4" s="118"/>
      <c r="C4" s="118"/>
      <c r="D4" s="118"/>
      <c r="E4" s="118"/>
      <c r="F4" s="119"/>
    </row>
    <row r="5" spans="1:6" ht="15">
      <c r="A5" s="120" t="s">
        <v>20</v>
      </c>
      <c r="B5" s="121"/>
      <c r="C5" s="121"/>
      <c r="D5" s="121"/>
      <c r="E5" s="121"/>
      <c r="F5" s="122"/>
    </row>
    <row r="6" spans="1:6" ht="15">
      <c r="A6" s="3" t="s">
        <v>1</v>
      </c>
      <c r="B6" s="3" t="s">
        <v>17</v>
      </c>
      <c r="C6" s="3" t="s">
        <v>2</v>
      </c>
      <c r="D6" s="3" t="s">
        <v>3</v>
      </c>
      <c r="E6" s="3" t="s">
        <v>4</v>
      </c>
      <c r="F6" s="3" t="s">
        <v>5</v>
      </c>
    </row>
    <row r="7" spans="1:6" ht="15">
      <c r="A7" s="18">
        <v>42909</v>
      </c>
      <c r="B7" s="1" t="s">
        <v>76</v>
      </c>
      <c r="C7" s="4" t="s">
        <v>77</v>
      </c>
      <c r="D7" s="5"/>
      <c r="E7" s="5">
        <v>16369.76</v>
      </c>
      <c r="F7" s="6">
        <f>E7-D7</f>
        <v>16369.76</v>
      </c>
    </row>
    <row r="8" spans="1:6" ht="15">
      <c r="A8" s="1">
        <v>43007</v>
      </c>
      <c r="B8" s="1" t="s">
        <v>173</v>
      </c>
      <c r="C8" s="22" t="s">
        <v>174</v>
      </c>
      <c r="D8" s="5">
        <v>1201.45</v>
      </c>
      <c r="E8" s="5"/>
      <c r="F8" s="6">
        <f>F7-D8+E8</f>
        <v>15168.31</v>
      </c>
    </row>
    <row r="9" spans="1:6" ht="15">
      <c r="A9" s="7"/>
      <c r="B9" s="7"/>
      <c r="C9" s="20"/>
      <c r="D9" s="9"/>
      <c r="E9" s="14"/>
      <c r="F9" s="6">
        <f aca="true" t="shared" si="0" ref="F9:F20">F8-D9+E9</f>
        <v>15168.31</v>
      </c>
    </row>
    <row r="10" spans="1:6" ht="15">
      <c r="A10" s="1"/>
      <c r="B10" s="1"/>
      <c r="C10" s="21"/>
      <c r="D10" s="26"/>
      <c r="E10" s="14"/>
      <c r="F10" s="6">
        <f t="shared" si="0"/>
        <v>15168.31</v>
      </c>
    </row>
    <row r="11" spans="1:6" ht="15">
      <c r="A11" s="10"/>
      <c r="B11" s="10"/>
      <c r="C11" s="25"/>
      <c r="D11" s="11"/>
      <c r="E11" s="5"/>
      <c r="F11" s="6">
        <f t="shared" si="0"/>
        <v>15168.31</v>
      </c>
    </row>
    <row r="12" spans="1:6" ht="15">
      <c r="A12" s="12"/>
      <c r="B12" s="12"/>
      <c r="C12" s="13"/>
      <c r="D12" s="9"/>
      <c r="E12" s="9"/>
      <c r="F12" s="6">
        <f t="shared" si="0"/>
        <v>15168.31</v>
      </c>
    </row>
    <row r="13" spans="1:6" ht="15">
      <c r="A13" s="1"/>
      <c r="B13" s="1"/>
      <c r="C13" s="14"/>
      <c r="D13" s="15"/>
      <c r="E13" s="6"/>
      <c r="F13" s="6">
        <f t="shared" si="0"/>
        <v>15168.31</v>
      </c>
    </row>
    <row r="14" spans="1:6" ht="15">
      <c r="A14" s="12"/>
      <c r="B14" s="12"/>
      <c r="C14" s="27"/>
      <c r="D14" s="15"/>
      <c r="E14" s="9"/>
      <c r="F14" s="6">
        <f t="shared" si="0"/>
        <v>15168.31</v>
      </c>
    </row>
    <row r="15" spans="1:6" ht="15">
      <c r="A15" s="12"/>
      <c r="B15" s="12"/>
      <c r="C15" s="14"/>
      <c r="D15" s="54"/>
      <c r="E15" s="9"/>
      <c r="F15" s="6">
        <f t="shared" si="0"/>
        <v>15168.31</v>
      </c>
    </row>
    <row r="16" spans="1:6" ht="15">
      <c r="A16" s="1"/>
      <c r="B16" s="1"/>
      <c r="C16" s="14"/>
      <c r="D16" s="15"/>
      <c r="E16" s="16"/>
      <c r="F16" s="6">
        <f t="shared" si="0"/>
        <v>15168.31</v>
      </c>
    </row>
    <row r="17" spans="1:6" ht="15">
      <c r="A17" s="1"/>
      <c r="B17" s="1"/>
      <c r="C17" s="14"/>
      <c r="D17" s="15"/>
      <c r="E17" s="14"/>
      <c r="F17" s="6">
        <f t="shared" si="0"/>
        <v>15168.31</v>
      </c>
    </row>
    <row r="18" spans="1:6" ht="15">
      <c r="A18" s="1"/>
      <c r="B18" s="1"/>
      <c r="C18" s="14"/>
      <c r="D18" s="17"/>
      <c r="E18" s="17"/>
      <c r="F18" s="6">
        <f t="shared" si="0"/>
        <v>15168.31</v>
      </c>
    </row>
    <row r="19" spans="1:6" ht="15">
      <c r="A19" s="1"/>
      <c r="B19" s="1"/>
      <c r="C19" s="14"/>
      <c r="D19" s="17"/>
      <c r="E19" s="17"/>
      <c r="F19" s="6">
        <f t="shared" si="0"/>
        <v>15168.31</v>
      </c>
    </row>
    <row r="20" spans="1:6" ht="15">
      <c r="A20" s="1"/>
      <c r="B20" s="1"/>
      <c r="C20" s="14"/>
      <c r="D20" s="17"/>
      <c r="E20" s="17"/>
      <c r="F20" s="6">
        <f t="shared" si="0"/>
        <v>15168.31</v>
      </c>
    </row>
    <row r="21" spans="1:6" ht="15">
      <c r="A21" s="28"/>
      <c r="B21" s="28"/>
      <c r="C21" s="29"/>
      <c r="D21" s="30"/>
      <c r="E21" s="30"/>
      <c r="F21" s="31"/>
    </row>
    <row r="22" spans="3:6" ht="17.25">
      <c r="C22" s="23" t="s">
        <v>15</v>
      </c>
      <c r="D22" s="24">
        <f>SUM(D7:D20)</f>
        <v>1201.45</v>
      </c>
      <c r="E22" s="24">
        <f>SUM(E7:E20)</f>
        <v>16369.76</v>
      </c>
      <c r="F22" s="6">
        <f>E22-D22</f>
        <v>15168.31</v>
      </c>
    </row>
  </sheetData>
  <sheetProtection sheet="1" objects="1" scenarios="1" selectLockedCells="1" selectUnlockedCells="1"/>
  <mergeCells count="5">
    <mergeCell ref="A1:F1"/>
    <mergeCell ref="A2:F2"/>
    <mergeCell ref="A3:F3"/>
    <mergeCell ref="A4:F4"/>
    <mergeCell ref="A5:F5"/>
  </mergeCells>
  <printOptions/>
  <pageMargins left="0.3937007874015748" right="0.2362204724409449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2.00390625" style="2" customWidth="1"/>
    <col min="2" max="2" width="14.57421875" style="2" customWidth="1"/>
    <col min="3" max="3" width="60.00390625" style="2" customWidth="1"/>
    <col min="4" max="6" width="15.7109375" style="2" customWidth="1"/>
    <col min="7" max="16384" width="9.140625" style="2" customWidth="1"/>
  </cols>
  <sheetData>
    <row r="1" spans="1:6" ht="17.25">
      <c r="A1" s="110" t="s">
        <v>6</v>
      </c>
      <c r="B1" s="110"/>
      <c r="C1" s="110"/>
      <c r="D1" s="110"/>
      <c r="E1" s="110"/>
      <c r="F1" s="110"/>
    </row>
    <row r="2" spans="1:6" ht="15">
      <c r="A2" s="111" t="s">
        <v>7</v>
      </c>
      <c r="B2" s="112"/>
      <c r="C2" s="112"/>
      <c r="D2" s="112"/>
      <c r="E2" s="112"/>
      <c r="F2" s="113"/>
    </row>
    <row r="3" spans="1:6" ht="15">
      <c r="A3" s="114" t="s">
        <v>0</v>
      </c>
      <c r="B3" s="115"/>
      <c r="C3" s="115"/>
      <c r="D3" s="115"/>
      <c r="E3" s="115"/>
      <c r="F3" s="116"/>
    </row>
    <row r="4" spans="1:6" ht="15">
      <c r="A4" s="117" t="s">
        <v>18</v>
      </c>
      <c r="B4" s="118"/>
      <c r="C4" s="118"/>
      <c r="D4" s="118"/>
      <c r="E4" s="118"/>
      <c r="F4" s="119"/>
    </row>
    <row r="5" spans="1:6" ht="15">
      <c r="A5" s="120" t="s">
        <v>20</v>
      </c>
      <c r="B5" s="121"/>
      <c r="C5" s="121"/>
      <c r="D5" s="121"/>
      <c r="E5" s="121"/>
      <c r="F5" s="122"/>
    </row>
    <row r="6" spans="1:6" ht="15">
      <c r="A6" s="3" t="s">
        <v>1</v>
      </c>
      <c r="B6" s="3" t="s">
        <v>17</v>
      </c>
      <c r="C6" s="3" t="s">
        <v>2</v>
      </c>
      <c r="D6" s="3" t="s">
        <v>3</v>
      </c>
      <c r="E6" s="3" t="s">
        <v>4</v>
      </c>
      <c r="F6" s="3" t="s">
        <v>5</v>
      </c>
    </row>
    <row r="7" spans="1:6" ht="15">
      <c r="A7" s="1"/>
      <c r="B7" s="1"/>
      <c r="C7" s="4"/>
      <c r="D7" s="5"/>
      <c r="E7" s="5">
        <v>0</v>
      </c>
      <c r="F7" s="6">
        <f>E7-D7</f>
        <v>0</v>
      </c>
    </row>
    <row r="8" spans="1:6" ht="15">
      <c r="A8" s="1"/>
      <c r="B8" s="1"/>
      <c r="C8" s="4"/>
      <c r="D8" s="5"/>
      <c r="E8" s="5"/>
      <c r="F8" s="32">
        <f>F7-D8+E8</f>
        <v>0</v>
      </c>
    </row>
    <row r="9" spans="1:6" ht="15">
      <c r="A9" s="7"/>
      <c r="B9" s="7"/>
      <c r="C9" s="4"/>
      <c r="D9" s="9"/>
      <c r="E9" s="16"/>
      <c r="F9" s="32">
        <f aca="true" t="shared" si="0" ref="F9:F20">F8-D9+E9</f>
        <v>0</v>
      </c>
    </row>
    <row r="10" spans="1:6" ht="15">
      <c r="A10" s="1"/>
      <c r="B10" s="1"/>
      <c r="C10" s="21"/>
      <c r="D10" s="26"/>
      <c r="E10" s="14"/>
      <c r="F10" s="32">
        <f t="shared" si="0"/>
        <v>0</v>
      </c>
    </row>
    <row r="11" spans="1:6" ht="15">
      <c r="A11" s="10"/>
      <c r="B11" s="10"/>
      <c r="C11" s="25"/>
      <c r="D11" s="11"/>
      <c r="E11" s="5"/>
      <c r="F11" s="32">
        <f t="shared" si="0"/>
        <v>0</v>
      </c>
    </row>
    <row r="12" spans="1:6" ht="15">
      <c r="A12" s="12"/>
      <c r="B12" s="12"/>
      <c r="C12" s="13"/>
      <c r="D12" s="9"/>
      <c r="E12" s="9"/>
      <c r="F12" s="32">
        <f t="shared" si="0"/>
        <v>0</v>
      </c>
    </row>
    <row r="13" spans="1:6" ht="15">
      <c r="A13" s="1"/>
      <c r="B13" s="1"/>
      <c r="C13" s="14"/>
      <c r="D13" s="15"/>
      <c r="E13" s="6"/>
      <c r="F13" s="32">
        <f t="shared" si="0"/>
        <v>0</v>
      </c>
    </row>
    <row r="14" spans="1:6" ht="15">
      <c r="A14" s="12"/>
      <c r="B14" s="12"/>
      <c r="C14" s="27"/>
      <c r="D14" s="15"/>
      <c r="E14" s="9"/>
      <c r="F14" s="32">
        <f t="shared" si="0"/>
        <v>0</v>
      </c>
    </row>
    <row r="15" spans="1:6" ht="15">
      <c r="A15" s="12"/>
      <c r="B15" s="12"/>
      <c r="C15" s="14"/>
      <c r="D15" s="8"/>
      <c r="E15" s="9"/>
      <c r="F15" s="32">
        <f t="shared" si="0"/>
        <v>0</v>
      </c>
    </row>
    <row r="16" spans="1:6" ht="15">
      <c r="A16" s="1"/>
      <c r="B16" s="1"/>
      <c r="C16" s="14"/>
      <c r="D16" s="15"/>
      <c r="E16" s="16"/>
      <c r="F16" s="32">
        <f t="shared" si="0"/>
        <v>0</v>
      </c>
    </row>
    <row r="17" spans="1:6" ht="15">
      <c r="A17" s="1"/>
      <c r="B17" s="1"/>
      <c r="C17" s="14"/>
      <c r="D17" s="15"/>
      <c r="E17" s="14"/>
      <c r="F17" s="32">
        <f t="shared" si="0"/>
        <v>0</v>
      </c>
    </row>
    <row r="18" spans="1:6" ht="15">
      <c r="A18" s="1"/>
      <c r="B18" s="1"/>
      <c r="C18" s="14"/>
      <c r="D18" s="17"/>
      <c r="E18" s="17"/>
      <c r="F18" s="32">
        <f t="shared" si="0"/>
        <v>0</v>
      </c>
    </row>
    <row r="19" spans="1:6" ht="15">
      <c r="A19" s="1"/>
      <c r="B19" s="1"/>
      <c r="C19" s="14"/>
      <c r="D19" s="17"/>
      <c r="E19" s="17"/>
      <c r="F19" s="32">
        <f t="shared" si="0"/>
        <v>0</v>
      </c>
    </row>
    <row r="20" spans="1:6" ht="15">
      <c r="A20" s="1"/>
      <c r="B20" s="1"/>
      <c r="C20" s="14"/>
      <c r="D20" s="17"/>
      <c r="E20" s="17"/>
      <c r="F20" s="32">
        <f t="shared" si="0"/>
        <v>0</v>
      </c>
    </row>
    <row r="21" spans="1:6" ht="15">
      <c r="A21" s="28"/>
      <c r="B21" s="28"/>
      <c r="C21" s="29"/>
      <c r="D21" s="30"/>
      <c r="E21" s="30"/>
      <c r="F21" s="31"/>
    </row>
    <row r="22" spans="3:6" ht="17.25">
      <c r="C22" s="23" t="s">
        <v>15</v>
      </c>
      <c r="D22" s="24">
        <f>SUM(D7:D20)</f>
        <v>0</v>
      </c>
      <c r="E22" s="24">
        <f>SUM(E7:E20)</f>
        <v>0</v>
      </c>
      <c r="F22" s="6">
        <f>E22-D22</f>
        <v>0</v>
      </c>
    </row>
  </sheetData>
  <sheetProtection/>
  <mergeCells count="5">
    <mergeCell ref="A1:F1"/>
    <mergeCell ref="A2:F2"/>
    <mergeCell ref="A3:F3"/>
    <mergeCell ref="A4:F4"/>
    <mergeCell ref="A5:F5"/>
  </mergeCells>
  <printOptions/>
  <pageMargins left="0.5118110236220472" right="0.5118110236220472" top="0.7874015748031497" bottom="0.787401574803149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6">
      <selection activeCell="D39" sqref="D39"/>
    </sheetView>
  </sheetViews>
  <sheetFormatPr defaultColWidth="9.140625" defaultRowHeight="15"/>
  <cols>
    <col min="1" max="1" width="12.7109375" style="0" customWidth="1"/>
    <col min="2" max="2" width="13.140625" style="0" customWidth="1"/>
    <col min="3" max="3" width="70.00390625" style="0" customWidth="1"/>
    <col min="4" max="5" width="13.00390625" style="0" bestFit="1" customWidth="1"/>
    <col min="6" max="6" width="15.7109375" style="0" customWidth="1"/>
    <col min="7" max="7" width="10.00390625" style="0" customWidth="1"/>
  </cols>
  <sheetData>
    <row r="1" spans="1:6" ht="17.25" customHeight="1">
      <c r="A1" s="123" t="s">
        <v>6</v>
      </c>
      <c r="B1" s="123"/>
      <c r="C1" s="123"/>
      <c r="D1" s="123"/>
      <c r="E1" s="123"/>
      <c r="F1" s="123"/>
    </row>
    <row r="2" spans="1:6" ht="15" customHeight="1">
      <c r="A2" s="124" t="s">
        <v>7</v>
      </c>
      <c r="B2" s="125"/>
      <c r="C2" s="125"/>
      <c r="D2" s="125"/>
      <c r="E2" s="125"/>
      <c r="F2" s="126"/>
    </row>
    <row r="3" spans="1:6" ht="15" customHeight="1">
      <c r="A3" s="127" t="s">
        <v>0</v>
      </c>
      <c r="B3" s="128"/>
      <c r="C3" s="128"/>
      <c r="D3" s="128"/>
      <c r="E3" s="128"/>
      <c r="F3" s="129"/>
    </row>
    <row r="4" spans="1:6" ht="15" customHeight="1">
      <c r="A4" s="130" t="s">
        <v>16</v>
      </c>
      <c r="B4" s="131"/>
      <c r="C4" s="131"/>
      <c r="D4" s="131"/>
      <c r="E4" s="131"/>
      <c r="F4" s="132"/>
    </row>
    <row r="5" spans="1:6" ht="26.25" customHeight="1">
      <c r="A5" s="120" t="s">
        <v>20</v>
      </c>
      <c r="B5" s="121"/>
      <c r="C5" s="121"/>
      <c r="D5" s="121"/>
      <c r="E5" s="121"/>
      <c r="F5" s="122"/>
    </row>
    <row r="6" spans="1:6" s="2" customFormat="1" ht="25.5">
      <c r="A6" s="3" t="s">
        <v>1</v>
      </c>
      <c r="B6" s="3" t="s">
        <v>17</v>
      </c>
      <c r="C6" s="3" t="s">
        <v>2</v>
      </c>
      <c r="D6" s="3" t="s">
        <v>3</v>
      </c>
      <c r="E6" s="3" t="s">
        <v>4</v>
      </c>
      <c r="F6" s="3" t="s">
        <v>5</v>
      </c>
    </row>
    <row r="7" spans="1:6" ht="15">
      <c r="A7" s="18">
        <v>42850</v>
      </c>
      <c r="B7" s="1" t="s">
        <v>42</v>
      </c>
      <c r="C7" s="4" t="s">
        <v>43</v>
      </c>
      <c r="D7" s="5"/>
      <c r="E7" s="5">
        <v>29568.35</v>
      </c>
      <c r="F7" s="6">
        <f>E7-D7</f>
        <v>29568.35</v>
      </c>
    </row>
    <row r="8" spans="1:6" ht="15">
      <c r="A8" s="12">
        <v>42878</v>
      </c>
      <c r="B8" s="12" t="s">
        <v>50</v>
      </c>
      <c r="C8" s="55" t="s">
        <v>51</v>
      </c>
      <c r="D8" s="15">
        <v>1134.59</v>
      </c>
      <c r="E8" s="5"/>
      <c r="F8" s="6">
        <f aca="true" t="shared" si="0" ref="F8:F37">F7-D8+E8</f>
        <v>28433.76</v>
      </c>
    </row>
    <row r="9" spans="1:6" ht="30">
      <c r="A9" s="18">
        <v>42881</v>
      </c>
      <c r="B9" s="1" t="s">
        <v>57</v>
      </c>
      <c r="C9" s="40" t="s">
        <v>54</v>
      </c>
      <c r="D9" s="9">
        <v>3622.7</v>
      </c>
      <c r="E9" s="14"/>
      <c r="F9" s="6">
        <f t="shared" si="0"/>
        <v>24811.059999999998</v>
      </c>
    </row>
    <row r="10" spans="1:6" ht="30">
      <c r="A10" s="18">
        <v>42881</v>
      </c>
      <c r="B10" s="1" t="s">
        <v>57</v>
      </c>
      <c r="C10" s="40" t="s">
        <v>56</v>
      </c>
      <c r="D10" s="43">
        <v>5585.2</v>
      </c>
      <c r="E10" s="14"/>
      <c r="F10" s="6">
        <f t="shared" si="0"/>
        <v>19225.859999999997</v>
      </c>
    </row>
    <row r="11" spans="1:6" ht="15">
      <c r="A11" s="18">
        <v>42886</v>
      </c>
      <c r="B11" s="1" t="s">
        <v>58</v>
      </c>
      <c r="C11" s="40" t="s">
        <v>59</v>
      </c>
      <c r="D11" s="42">
        <f>5250+1050</f>
        <v>6300</v>
      </c>
      <c r="E11" s="5"/>
      <c r="F11" s="6">
        <f t="shared" si="0"/>
        <v>12925.859999999997</v>
      </c>
    </row>
    <row r="12" spans="1:6" ht="30">
      <c r="A12" s="18">
        <v>42886</v>
      </c>
      <c r="B12" s="1" t="s">
        <v>62</v>
      </c>
      <c r="C12" s="40" t="s">
        <v>63</v>
      </c>
      <c r="D12" s="9">
        <v>2956.83</v>
      </c>
      <c r="E12" s="9"/>
      <c r="F12" s="6">
        <f t="shared" si="0"/>
        <v>9969.029999999997</v>
      </c>
    </row>
    <row r="13" spans="1:6" ht="15">
      <c r="A13" s="18">
        <v>42886</v>
      </c>
      <c r="B13" s="1" t="s">
        <v>65</v>
      </c>
      <c r="C13" s="40" t="s">
        <v>66</v>
      </c>
      <c r="D13" s="15">
        <v>5670</v>
      </c>
      <c r="E13" s="6"/>
      <c r="F13" s="6">
        <f t="shared" si="0"/>
        <v>4299.029999999997</v>
      </c>
    </row>
    <row r="14" spans="1:6" ht="15">
      <c r="A14" s="18">
        <v>42886</v>
      </c>
      <c r="B14" s="1" t="s">
        <v>68</v>
      </c>
      <c r="C14" s="40" t="s">
        <v>69</v>
      </c>
      <c r="D14" s="15">
        <v>4299.03</v>
      </c>
      <c r="E14" s="9"/>
      <c r="F14" s="6">
        <f t="shared" si="0"/>
        <v>-2.7284841053187847E-12</v>
      </c>
    </row>
    <row r="15" spans="1:6" ht="15">
      <c r="A15" s="12">
        <v>42968</v>
      </c>
      <c r="B15" s="12" t="s">
        <v>97</v>
      </c>
      <c r="C15" s="14" t="s">
        <v>98</v>
      </c>
      <c r="D15" s="8"/>
      <c r="E15" s="9">
        <f>1480+296</f>
        <v>1776</v>
      </c>
      <c r="F15" s="6">
        <f>F14-D15+E15</f>
        <v>1775.9999999999973</v>
      </c>
    </row>
    <row r="16" spans="1:6" ht="15">
      <c r="A16" s="1">
        <v>42968</v>
      </c>
      <c r="B16" s="1" t="s">
        <v>99</v>
      </c>
      <c r="C16" s="14" t="s">
        <v>100</v>
      </c>
      <c r="D16" s="15">
        <v>1650</v>
      </c>
      <c r="E16" s="16"/>
      <c r="F16" s="6">
        <f t="shared" si="0"/>
        <v>125.99999999999727</v>
      </c>
    </row>
    <row r="17" spans="1:6" ht="15">
      <c r="A17" s="1">
        <v>42968</v>
      </c>
      <c r="B17" s="1" t="s">
        <v>99</v>
      </c>
      <c r="C17" s="14" t="s">
        <v>106</v>
      </c>
      <c r="D17" s="15">
        <v>126</v>
      </c>
      <c r="E17" s="14"/>
      <c r="F17" s="6">
        <f t="shared" si="0"/>
        <v>-2.7284841053187847E-12</v>
      </c>
    </row>
    <row r="18" spans="1:6" ht="15">
      <c r="A18" s="1">
        <v>42977</v>
      </c>
      <c r="B18" s="1" t="s">
        <v>42</v>
      </c>
      <c r="C18" s="14" t="s">
        <v>129</v>
      </c>
      <c r="D18" s="15"/>
      <c r="E18" s="17">
        <v>13607.76</v>
      </c>
      <c r="F18" s="6">
        <f t="shared" si="0"/>
        <v>13607.759999999998</v>
      </c>
    </row>
    <row r="19" spans="1:6" ht="30">
      <c r="A19" s="1">
        <v>42978</v>
      </c>
      <c r="B19" s="1" t="s">
        <v>133</v>
      </c>
      <c r="C19" s="14" t="s">
        <v>132</v>
      </c>
      <c r="D19" s="17">
        <v>1500</v>
      </c>
      <c r="E19" s="17"/>
      <c r="F19" s="6">
        <f t="shared" si="0"/>
        <v>12107.759999999998</v>
      </c>
    </row>
    <row r="20" spans="1:6" ht="30">
      <c r="A20" s="1">
        <v>42978</v>
      </c>
      <c r="B20" s="1" t="s">
        <v>134</v>
      </c>
      <c r="C20" s="14" t="s">
        <v>135</v>
      </c>
      <c r="D20" s="17">
        <v>270</v>
      </c>
      <c r="E20" s="17"/>
      <c r="F20" s="6">
        <f t="shared" si="0"/>
        <v>11837.759999999998</v>
      </c>
    </row>
    <row r="21" spans="1:6" ht="30">
      <c r="A21" s="1">
        <v>42989</v>
      </c>
      <c r="B21" s="1" t="s">
        <v>153</v>
      </c>
      <c r="C21" s="14" t="s">
        <v>154</v>
      </c>
      <c r="D21" s="17">
        <v>495</v>
      </c>
      <c r="E21" s="17">
        <v>495</v>
      </c>
      <c r="F21" s="6">
        <f t="shared" si="0"/>
        <v>11837.759999999998</v>
      </c>
    </row>
    <row r="22" spans="1:6" ht="30">
      <c r="A22" s="1">
        <v>42989</v>
      </c>
      <c r="B22" s="1" t="s">
        <v>153</v>
      </c>
      <c r="C22" s="14" t="s">
        <v>155</v>
      </c>
      <c r="D22" s="17">
        <v>495</v>
      </c>
      <c r="E22" s="17">
        <v>495</v>
      </c>
      <c r="F22" s="6">
        <f t="shared" si="0"/>
        <v>11837.759999999998</v>
      </c>
    </row>
    <row r="23" spans="1:6" ht="30">
      <c r="A23" s="1">
        <v>42989</v>
      </c>
      <c r="B23" s="1" t="s">
        <v>153</v>
      </c>
      <c r="C23" s="14" t="s">
        <v>156</v>
      </c>
      <c r="D23" s="17">
        <v>495</v>
      </c>
      <c r="E23" s="17">
        <v>495</v>
      </c>
      <c r="F23" s="6">
        <f t="shared" si="0"/>
        <v>11837.759999999998</v>
      </c>
    </row>
    <row r="24" spans="1:6" ht="15">
      <c r="A24" s="1">
        <v>43007</v>
      </c>
      <c r="B24" s="1" t="s">
        <v>169</v>
      </c>
      <c r="C24" s="14" t="s">
        <v>170</v>
      </c>
      <c r="D24" s="17">
        <v>3150</v>
      </c>
      <c r="E24" s="17"/>
      <c r="F24" s="6">
        <f t="shared" si="0"/>
        <v>8687.759999999998</v>
      </c>
    </row>
    <row r="25" spans="1:6" ht="15">
      <c r="A25" s="1">
        <v>43007</v>
      </c>
      <c r="B25" s="1" t="s">
        <v>171</v>
      </c>
      <c r="C25" s="14" t="s">
        <v>172</v>
      </c>
      <c r="D25" s="17">
        <v>107.55</v>
      </c>
      <c r="E25" s="17"/>
      <c r="F25" s="6">
        <f t="shared" si="0"/>
        <v>8580.21</v>
      </c>
    </row>
    <row r="26" spans="1:6" ht="15">
      <c r="A26" s="51">
        <v>43012</v>
      </c>
      <c r="B26" s="51" t="s">
        <v>177</v>
      </c>
      <c r="C26" s="45" t="s">
        <v>178</v>
      </c>
      <c r="D26" s="47">
        <v>600</v>
      </c>
      <c r="E26" s="47"/>
      <c r="F26" s="6">
        <f t="shared" si="0"/>
        <v>7980.209999999999</v>
      </c>
    </row>
    <row r="27" spans="1:6" ht="15">
      <c r="A27" s="51">
        <v>43025</v>
      </c>
      <c r="B27" s="51" t="s">
        <v>177</v>
      </c>
      <c r="C27" s="45" t="s">
        <v>190</v>
      </c>
      <c r="D27" s="47">
        <v>350</v>
      </c>
      <c r="E27" s="17"/>
      <c r="F27" s="6">
        <f t="shared" si="0"/>
        <v>7630.209999999999</v>
      </c>
    </row>
    <row r="28" spans="1:6" ht="15">
      <c r="A28" s="51">
        <v>43031</v>
      </c>
      <c r="B28" s="51" t="s">
        <v>193</v>
      </c>
      <c r="C28" s="45" t="s">
        <v>194</v>
      </c>
      <c r="D28" s="47">
        <v>3000</v>
      </c>
      <c r="E28" s="17"/>
      <c r="F28" s="6">
        <f t="shared" si="0"/>
        <v>4630.209999999999</v>
      </c>
    </row>
    <row r="29" spans="1:6" ht="15">
      <c r="A29" s="51">
        <v>43033</v>
      </c>
      <c r="B29" s="51" t="s">
        <v>199</v>
      </c>
      <c r="C29" s="45" t="s">
        <v>200</v>
      </c>
      <c r="D29" s="47">
        <v>1188.2</v>
      </c>
      <c r="E29" s="17"/>
      <c r="F29" s="6">
        <f t="shared" si="0"/>
        <v>3442.0099999999993</v>
      </c>
    </row>
    <row r="30" spans="1:6" ht="15">
      <c r="A30" s="1">
        <v>43034</v>
      </c>
      <c r="B30" s="1" t="s">
        <v>68</v>
      </c>
      <c r="C30" s="53" t="s">
        <v>204</v>
      </c>
      <c r="D30" s="47"/>
      <c r="E30" s="47">
        <v>341.05</v>
      </c>
      <c r="F30" s="6">
        <f t="shared" si="0"/>
        <v>3783.0599999999995</v>
      </c>
    </row>
    <row r="31" spans="1:6" ht="15">
      <c r="A31" s="1">
        <v>43034</v>
      </c>
      <c r="B31" s="1" t="s">
        <v>65</v>
      </c>
      <c r="C31" s="53" t="s">
        <v>205</v>
      </c>
      <c r="D31" s="47"/>
      <c r="E31" s="47">
        <v>2235</v>
      </c>
      <c r="F31" s="6">
        <f t="shared" si="0"/>
        <v>6018.0599999999995</v>
      </c>
    </row>
    <row r="32" spans="1:6" ht="15">
      <c r="A32" s="1">
        <v>43034</v>
      </c>
      <c r="B32" s="1" t="s">
        <v>199</v>
      </c>
      <c r="C32" s="53" t="s">
        <v>208</v>
      </c>
      <c r="D32" s="47">
        <v>2576</v>
      </c>
      <c r="E32" s="47"/>
      <c r="F32" s="6">
        <f t="shared" si="0"/>
        <v>3442.0599999999995</v>
      </c>
    </row>
    <row r="33" spans="1:6" ht="15">
      <c r="A33" s="1">
        <v>43045</v>
      </c>
      <c r="B33" s="1" t="s">
        <v>65</v>
      </c>
      <c r="C33" s="53" t="s">
        <v>219</v>
      </c>
      <c r="D33" s="47"/>
      <c r="E33" s="47">
        <v>270</v>
      </c>
      <c r="F33" s="6">
        <f t="shared" si="0"/>
        <v>3712.0599999999995</v>
      </c>
    </row>
    <row r="34" spans="1:6" ht="15">
      <c r="A34" s="1">
        <v>43045</v>
      </c>
      <c r="B34" s="1" t="s">
        <v>220</v>
      </c>
      <c r="C34" s="53" t="s">
        <v>221</v>
      </c>
      <c r="D34" s="47">
        <v>270</v>
      </c>
      <c r="E34" s="47"/>
      <c r="F34" s="6">
        <f t="shared" si="0"/>
        <v>3442.0599999999995</v>
      </c>
    </row>
    <row r="35" spans="1:6" ht="15">
      <c r="A35" s="7"/>
      <c r="B35" s="7"/>
      <c r="C35" s="58"/>
      <c r="D35" s="47"/>
      <c r="E35" s="47"/>
      <c r="F35" s="6">
        <f t="shared" si="0"/>
        <v>3442.0599999999995</v>
      </c>
    </row>
    <row r="36" spans="1:6" ht="15">
      <c r="A36" s="64"/>
      <c r="B36" s="64"/>
      <c r="C36" s="60"/>
      <c r="D36" s="17"/>
      <c r="E36" s="46"/>
      <c r="F36" s="6">
        <f t="shared" si="0"/>
        <v>3442.0599999999995</v>
      </c>
    </row>
    <row r="37" spans="1:6" ht="15">
      <c r="A37" s="1"/>
      <c r="B37" s="1"/>
      <c r="C37" s="14"/>
      <c r="D37" s="17"/>
      <c r="E37" s="17"/>
      <c r="F37" s="6">
        <f t="shared" si="0"/>
        <v>3442.0599999999995</v>
      </c>
    </row>
    <row r="38" spans="1:6" ht="15">
      <c r="A38" s="28"/>
      <c r="B38" s="28"/>
      <c r="C38" s="29"/>
      <c r="D38" s="30"/>
      <c r="E38" s="30"/>
      <c r="F38" s="31"/>
    </row>
    <row r="39" spans="1:6" ht="17.25">
      <c r="A39" s="2"/>
      <c r="B39" s="2"/>
      <c r="C39" s="23" t="s">
        <v>15</v>
      </c>
      <c r="D39" s="24">
        <f>SUM(D7:D37)</f>
        <v>45841.1</v>
      </c>
      <c r="E39" s="24">
        <f>SUM(E7:E37)</f>
        <v>49283.16</v>
      </c>
      <c r="F39" s="6">
        <f>E39-D39</f>
        <v>3442.060000000005</v>
      </c>
    </row>
    <row r="47" ht="13.5" customHeight="1"/>
  </sheetData>
  <sheetProtection sheet="1" selectLockedCells="1" selectUnlockedCells="1"/>
  <mergeCells count="5">
    <mergeCell ref="A1:F1"/>
    <mergeCell ref="A2:F2"/>
    <mergeCell ref="A3:F3"/>
    <mergeCell ref="A4:F4"/>
    <mergeCell ref="A5:F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4">
      <selection activeCell="C13" sqref="C13"/>
    </sheetView>
  </sheetViews>
  <sheetFormatPr defaultColWidth="9.140625" defaultRowHeight="15"/>
  <cols>
    <col min="1" max="1" width="13.57421875" style="2" customWidth="1"/>
    <col min="2" max="2" width="17.00390625" style="2" customWidth="1"/>
    <col min="3" max="3" width="58.7109375" style="2" customWidth="1"/>
    <col min="4" max="5" width="15.7109375" style="2" customWidth="1"/>
    <col min="6" max="6" width="15.7109375" style="36" customWidth="1"/>
    <col min="7" max="16384" width="9.140625" style="2" customWidth="1"/>
  </cols>
  <sheetData>
    <row r="1" spans="1:6" ht="17.25">
      <c r="A1" s="110" t="s">
        <v>6</v>
      </c>
      <c r="B1" s="110"/>
      <c r="C1" s="110"/>
      <c r="D1" s="110"/>
      <c r="E1" s="110"/>
      <c r="F1" s="110"/>
    </row>
    <row r="2" spans="1:6" ht="15">
      <c r="A2" s="111" t="s">
        <v>7</v>
      </c>
      <c r="B2" s="112"/>
      <c r="C2" s="112"/>
      <c r="D2" s="112"/>
      <c r="E2" s="112"/>
      <c r="F2" s="113"/>
    </row>
    <row r="3" spans="1:6" ht="15">
      <c r="A3" s="114" t="s">
        <v>0</v>
      </c>
      <c r="B3" s="115"/>
      <c r="C3" s="115"/>
      <c r="D3" s="115"/>
      <c r="E3" s="115"/>
      <c r="F3" s="116"/>
    </row>
    <row r="4" spans="1:6" ht="15">
      <c r="A4" s="117" t="s">
        <v>8</v>
      </c>
      <c r="B4" s="118"/>
      <c r="C4" s="118"/>
      <c r="D4" s="118"/>
      <c r="E4" s="118"/>
      <c r="F4" s="119"/>
    </row>
    <row r="5" spans="1:6" ht="15">
      <c r="A5" s="120" t="s">
        <v>20</v>
      </c>
      <c r="B5" s="121"/>
      <c r="C5" s="121"/>
      <c r="D5" s="121"/>
      <c r="E5" s="121"/>
      <c r="F5" s="122"/>
    </row>
    <row r="6" spans="1:6" ht="15">
      <c r="A6" s="3" t="s">
        <v>1</v>
      </c>
      <c r="B6" s="3" t="s">
        <v>17</v>
      </c>
      <c r="C6" s="3" t="s">
        <v>2</v>
      </c>
      <c r="D6" s="3" t="s">
        <v>3</v>
      </c>
      <c r="E6" s="3" t="s">
        <v>4</v>
      </c>
      <c r="F6" s="33" t="s">
        <v>5</v>
      </c>
    </row>
    <row r="7" spans="1:6" ht="15">
      <c r="A7" s="18">
        <v>42850</v>
      </c>
      <c r="B7" s="1" t="s">
        <v>42</v>
      </c>
      <c r="C7" s="4" t="s">
        <v>43</v>
      </c>
      <c r="D7" s="5"/>
      <c r="E7" s="5">
        <v>13372.3</v>
      </c>
      <c r="F7" s="34">
        <f>E7-D7</f>
        <v>13372.3</v>
      </c>
    </row>
    <row r="8" spans="1:6" ht="15">
      <c r="A8" s="18">
        <v>42858</v>
      </c>
      <c r="B8" s="1"/>
      <c r="C8" s="4" t="s">
        <v>47</v>
      </c>
      <c r="D8" s="5"/>
      <c r="E8" s="5">
        <v>4064.77</v>
      </c>
      <c r="F8" s="34">
        <f>F7-D8+E8</f>
        <v>17437.07</v>
      </c>
    </row>
    <row r="9" spans="1:6" ht="15">
      <c r="A9" s="7">
        <v>42870</v>
      </c>
      <c r="B9" s="7" t="s">
        <v>52</v>
      </c>
      <c r="C9" s="20" t="s">
        <v>53</v>
      </c>
      <c r="D9" s="9">
        <v>2771.1</v>
      </c>
      <c r="E9" s="41"/>
      <c r="F9" s="34">
        <f aca="true" t="shared" si="0" ref="F9:F20">F8-D9+E9</f>
        <v>14665.97</v>
      </c>
    </row>
    <row r="10" spans="1:6" s="69" customFormat="1" ht="15">
      <c r="A10" s="67">
        <v>42940</v>
      </c>
      <c r="B10" s="67" t="s">
        <v>89</v>
      </c>
      <c r="C10" s="27" t="s">
        <v>90</v>
      </c>
      <c r="D10" s="26">
        <v>13473</v>
      </c>
      <c r="E10" s="27"/>
      <c r="F10" s="68">
        <f t="shared" si="0"/>
        <v>1192.9699999999993</v>
      </c>
    </row>
    <row r="11" spans="1:6" ht="15">
      <c r="A11" s="10">
        <v>42976</v>
      </c>
      <c r="B11" s="10" t="s">
        <v>123</v>
      </c>
      <c r="C11" s="25" t="s">
        <v>124</v>
      </c>
      <c r="D11" s="11"/>
      <c r="E11" s="5">
        <v>2771.1</v>
      </c>
      <c r="F11" s="34">
        <f t="shared" si="0"/>
        <v>3964.0699999999993</v>
      </c>
    </row>
    <row r="12" spans="1:6" ht="15">
      <c r="A12" s="1">
        <v>42977</v>
      </c>
      <c r="B12" s="1" t="s">
        <v>42</v>
      </c>
      <c r="C12" s="14" t="s">
        <v>129</v>
      </c>
      <c r="D12" s="9"/>
      <c r="E12" s="9">
        <v>5730.99</v>
      </c>
      <c r="F12" s="34">
        <f t="shared" si="0"/>
        <v>9695.06</v>
      </c>
    </row>
    <row r="13" spans="1:6" ht="15">
      <c r="A13" s="1">
        <v>42978</v>
      </c>
      <c r="B13" s="1" t="s">
        <v>139</v>
      </c>
      <c r="C13" s="14" t="s">
        <v>140</v>
      </c>
      <c r="D13" s="15">
        <v>8571.07</v>
      </c>
      <c r="E13" s="9"/>
      <c r="F13" s="34">
        <f t="shared" si="0"/>
        <v>1123.9899999999998</v>
      </c>
    </row>
    <row r="14" spans="1:6" ht="15">
      <c r="A14" s="12">
        <v>42979</v>
      </c>
      <c r="B14" s="12"/>
      <c r="C14" s="14" t="s">
        <v>162</v>
      </c>
      <c r="D14" s="8">
        <v>1123.99</v>
      </c>
      <c r="E14" s="9"/>
      <c r="F14" s="34">
        <f t="shared" si="0"/>
        <v>-2.2737367544323206E-13</v>
      </c>
    </row>
    <row r="15" spans="1:6" ht="15">
      <c r="A15" s="12"/>
      <c r="B15" s="12"/>
      <c r="C15" s="14"/>
      <c r="D15" s="8"/>
      <c r="E15" s="9"/>
      <c r="F15" s="34">
        <f t="shared" si="0"/>
        <v>-2.2737367544323206E-13</v>
      </c>
    </row>
    <row r="16" spans="1:6" ht="15">
      <c r="A16" s="1"/>
      <c r="B16" s="1"/>
      <c r="C16" s="14"/>
      <c r="D16" s="15"/>
      <c r="E16" s="16"/>
      <c r="F16" s="34">
        <f t="shared" si="0"/>
        <v>-2.2737367544323206E-13</v>
      </c>
    </row>
    <row r="17" spans="1:6" ht="15">
      <c r="A17" s="1"/>
      <c r="B17" s="1"/>
      <c r="C17" s="14"/>
      <c r="D17" s="15"/>
      <c r="E17" s="14"/>
      <c r="F17" s="34">
        <f t="shared" si="0"/>
        <v>-2.2737367544323206E-13</v>
      </c>
    </row>
    <row r="18" spans="1:6" ht="15">
      <c r="A18" s="1"/>
      <c r="B18" s="1"/>
      <c r="C18" s="14"/>
      <c r="D18" s="17"/>
      <c r="E18" s="17"/>
      <c r="F18" s="34">
        <f t="shared" si="0"/>
        <v>-2.2737367544323206E-13</v>
      </c>
    </row>
    <row r="19" spans="1:6" ht="15">
      <c r="A19" s="1"/>
      <c r="B19" s="1"/>
      <c r="C19" s="14"/>
      <c r="D19" s="17"/>
      <c r="E19" s="17"/>
      <c r="F19" s="34">
        <f t="shared" si="0"/>
        <v>-2.2737367544323206E-13</v>
      </c>
    </row>
    <row r="20" spans="1:6" ht="15">
      <c r="A20" s="1"/>
      <c r="B20" s="1"/>
      <c r="C20" s="14"/>
      <c r="D20" s="17"/>
      <c r="E20" s="17"/>
      <c r="F20" s="34">
        <f t="shared" si="0"/>
        <v>-2.2737367544323206E-13</v>
      </c>
    </row>
    <row r="21" spans="1:6" ht="15">
      <c r="A21" s="28"/>
      <c r="B21" s="28"/>
      <c r="C21" s="29"/>
      <c r="D21" s="30"/>
      <c r="E21" s="30"/>
      <c r="F21" s="35"/>
    </row>
    <row r="22" spans="3:6" ht="17.25">
      <c r="C22" s="23" t="s">
        <v>15</v>
      </c>
      <c r="F22" s="34">
        <f>'Extrato Simplificado'!C8-'Extrato Simplificado'!B8</f>
        <v>0</v>
      </c>
    </row>
  </sheetData>
  <sheetProtection sheet="1" objects="1" scenarios="1" selectLockedCells="1" selectUnlockedCells="1"/>
  <mergeCells count="5">
    <mergeCell ref="A1:F1"/>
    <mergeCell ref="A2:F2"/>
    <mergeCell ref="A3:F3"/>
    <mergeCell ref="A4:F4"/>
    <mergeCell ref="A5:F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13.28125" style="0" customWidth="1"/>
    <col min="2" max="2" width="13.7109375" style="0" customWidth="1"/>
    <col min="3" max="3" width="65.8515625" style="0" customWidth="1"/>
    <col min="4" max="4" width="13.140625" style="0" customWidth="1"/>
    <col min="5" max="6" width="12.7109375" style="0" customWidth="1"/>
    <col min="7" max="7" width="15.140625" style="0" hidden="1" customWidth="1"/>
    <col min="8" max="8" width="20.00390625" style="0" hidden="1" customWidth="1"/>
    <col min="9" max="9" width="51.7109375" style="0" hidden="1" customWidth="1"/>
    <col min="10" max="10" width="12.7109375" style="0" hidden="1" customWidth="1"/>
    <col min="11" max="11" width="15.421875" style="0" hidden="1" customWidth="1"/>
    <col min="12" max="12" width="0" style="0" hidden="1" customWidth="1"/>
    <col min="13" max="13" width="13.28125" style="0" hidden="1" customWidth="1"/>
    <col min="14" max="14" width="13.7109375" style="0" hidden="1" customWidth="1"/>
    <col min="15" max="15" width="65.8515625" style="0" hidden="1" customWidth="1"/>
    <col min="16" max="16" width="13.140625" style="0" hidden="1" customWidth="1"/>
    <col min="17" max="18" width="12.7109375" style="0" hidden="1" customWidth="1"/>
    <col min="19" max="19" width="13.28125" style="0" customWidth="1"/>
    <col min="20" max="20" width="13.7109375" style="0" customWidth="1"/>
    <col min="21" max="21" width="65.8515625" style="0" customWidth="1"/>
    <col min="22" max="22" width="13.140625" style="0" customWidth="1"/>
    <col min="23" max="24" width="12.7109375" style="0" customWidth="1"/>
  </cols>
  <sheetData>
    <row r="1" spans="1:24" ht="17.25">
      <c r="A1" s="123" t="s">
        <v>6</v>
      </c>
      <c r="B1" s="123"/>
      <c r="C1" s="123"/>
      <c r="D1" s="123"/>
      <c r="E1" s="123"/>
      <c r="F1" s="123"/>
      <c r="G1" s="123" t="s">
        <v>6</v>
      </c>
      <c r="H1" s="123"/>
      <c r="I1" s="123"/>
      <c r="J1" s="123"/>
      <c r="K1" s="123"/>
      <c r="L1" s="123"/>
      <c r="M1" s="123" t="s">
        <v>6</v>
      </c>
      <c r="N1" s="123"/>
      <c r="O1" s="123"/>
      <c r="P1" s="123"/>
      <c r="Q1" s="123"/>
      <c r="R1" s="123"/>
      <c r="S1" s="123" t="s">
        <v>6</v>
      </c>
      <c r="T1" s="123"/>
      <c r="U1" s="123"/>
      <c r="V1" s="123"/>
      <c r="W1" s="123"/>
      <c r="X1" s="123"/>
    </row>
    <row r="2" spans="1:24" ht="15">
      <c r="A2" s="124" t="s">
        <v>7</v>
      </c>
      <c r="B2" s="125"/>
      <c r="C2" s="125"/>
      <c r="D2" s="125"/>
      <c r="E2" s="125"/>
      <c r="F2" s="126"/>
      <c r="G2" s="124" t="s">
        <v>7</v>
      </c>
      <c r="H2" s="125"/>
      <c r="I2" s="125"/>
      <c r="J2" s="125"/>
      <c r="K2" s="125"/>
      <c r="L2" s="126"/>
      <c r="M2" s="124" t="s">
        <v>7</v>
      </c>
      <c r="N2" s="125"/>
      <c r="O2" s="125"/>
      <c r="P2" s="125"/>
      <c r="Q2" s="125"/>
      <c r="R2" s="126"/>
      <c r="S2" s="124" t="s">
        <v>7</v>
      </c>
      <c r="T2" s="125"/>
      <c r="U2" s="125"/>
      <c r="V2" s="125"/>
      <c r="W2" s="125"/>
      <c r="X2" s="126"/>
    </row>
    <row r="3" spans="1:24" ht="15">
      <c r="A3" s="127" t="s">
        <v>0</v>
      </c>
      <c r="B3" s="128"/>
      <c r="C3" s="128"/>
      <c r="D3" s="128"/>
      <c r="E3" s="128"/>
      <c r="F3" s="129"/>
      <c r="G3" s="127" t="s">
        <v>0</v>
      </c>
      <c r="H3" s="128"/>
      <c r="I3" s="128"/>
      <c r="J3" s="128"/>
      <c r="K3" s="128"/>
      <c r="L3" s="129"/>
      <c r="M3" s="127" t="s">
        <v>0</v>
      </c>
      <c r="N3" s="128"/>
      <c r="O3" s="128"/>
      <c r="P3" s="128"/>
      <c r="Q3" s="128"/>
      <c r="R3" s="129"/>
      <c r="S3" s="127" t="s">
        <v>0</v>
      </c>
      <c r="T3" s="128"/>
      <c r="U3" s="128"/>
      <c r="V3" s="128"/>
      <c r="W3" s="128"/>
      <c r="X3" s="129"/>
    </row>
    <row r="4" spans="1:24" ht="15">
      <c r="A4" s="130" t="s">
        <v>25</v>
      </c>
      <c r="B4" s="131"/>
      <c r="C4" s="131"/>
      <c r="D4" s="131"/>
      <c r="E4" s="131"/>
      <c r="F4" s="132"/>
      <c r="G4" s="130" t="s">
        <v>21</v>
      </c>
      <c r="H4" s="131"/>
      <c r="I4" s="131"/>
      <c r="J4" s="131"/>
      <c r="K4" s="131"/>
      <c r="L4" s="132"/>
      <c r="M4" s="130" t="s">
        <v>26</v>
      </c>
      <c r="N4" s="131"/>
      <c r="O4" s="131"/>
      <c r="P4" s="131"/>
      <c r="Q4" s="131"/>
      <c r="R4" s="132"/>
      <c r="S4" s="133" t="s">
        <v>31</v>
      </c>
      <c r="T4" s="134"/>
      <c r="U4" s="134"/>
      <c r="V4" s="134"/>
      <c r="W4" s="134"/>
      <c r="X4" s="135"/>
    </row>
    <row r="5" spans="1:24" ht="15">
      <c r="A5" s="120" t="s">
        <v>20</v>
      </c>
      <c r="B5" s="121"/>
      <c r="C5" s="121"/>
      <c r="D5" s="121"/>
      <c r="E5" s="121"/>
      <c r="F5" s="122"/>
      <c r="G5" s="120" t="s">
        <v>20</v>
      </c>
      <c r="H5" s="121"/>
      <c r="I5" s="121"/>
      <c r="J5" s="121"/>
      <c r="K5" s="121"/>
      <c r="L5" s="122"/>
      <c r="M5" s="120" t="s">
        <v>20</v>
      </c>
      <c r="N5" s="121"/>
      <c r="O5" s="121"/>
      <c r="P5" s="121"/>
      <c r="Q5" s="121"/>
      <c r="R5" s="122"/>
      <c r="S5" s="120" t="s">
        <v>20</v>
      </c>
      <c r="T5" s="121"/>
      <c r="U5" s="121"/>
      <c r="V5" s="121"/>
      <c r="W5" s="121"/>
      <c r="X5" s="122"/>
    </row>
    <row r="6" spans="1:24" s="2" customFormat="1" ht="15">
      <c r="A6" s="3" t="s">
        <v>1</v>
      </c>
      <c r="B6" s="3" t="s">
        <v>17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1</v>
      </c>
      <c r="H6" s="3" t="s">
        <v>17</v>
      </c>
      <c r="I6" s="3" t="s">
        <v>2</v>
      </c>
      <c r="J6" s="3" t="s">
        <v>3</v>
      </c>
      <c r="K6" s="3" t="s">
        <v>4</v>
      </c>
      <c r="L6" s="3" t="s">
        <v>5</v>
      </c>
      <c r="M6" s="3" t="s">
        <v>1</v>
      </c>
      <c r="N6" s="3" t="s">
        <v>17</v>
      </c>
      <c r="O6" s="3" t="s">
        <v>2</v>
      </c>
      <c r="P6" s="3" t="s">
        <v>3</v>
      </c>
      <c r="Q6" s="3" t="s">
        <v>4</v>
      </c>
      <c r="R6" s="3" t="s">
        <v>5</v>
      </c>
      <c r="S6" s="3" t="s">
        <v>1</v>
      </c>
      <c r="T6" s="3" t="s">
        <v>17</v>
      </c>
      <c r="U6" s="3" t="s">
        <v>2</v>
      </c>
      <c r="V6" s="3" t="s">
        <v>3</v>
      </c>
      <c r="W6" s="3" t="s">
        <v>4</v>
      </c>
      <c r="X6" s="3" t="s">
        <v>5</v>
      </c>
    </row>
    <row r="7" spans="1:24" ht="15">
      <c r="A7" s="1">
        <v>42886</v>
      </c>
      <c r="B7" s="1" t="s">
        <v>71</v>
      </c>
      <c r="C7" s="40" t="s">
        <v>67</v>
      </c>
      <c r="D7" s="9"/>
      <c r="E7" s="9">
        <v>5670</v>
      </c>
      <c r="F7" s="6">
        <f>E7-D7</f>
        <v>5670</v>
      </c>
      <c r="G7" s="51"/>
      <c r="H7" s="51"/>
      <c r="I7" s="21"/>
      <c r="J7" s="26"/>
      <c r="K7" s="41"/>
      <c r="L7" s="6">
        <f>K7-J7</f>
        <v>0</v>
      </c>
      <c r="M7" s="51">
        <v>42513</v>
      </c>
      <c r="N7" s="51" t="s">
        <v>28</v>
      </c>
      <c r="O7" s="40" t="s">
        <v>27</v>
      </c>
      <c r="P7" s="9"/>
      <c r="Q7" s="9">
        <v>1700</v>
      </c>
      <c r="R7" s="6">
        <f>Q7-P7</f>
        <v>1700</v>
      </c>
      <c r="S7" s="51">
        <v>43012</v>
      </c>
      <c r="T7" s="51" t="s">
        <v>188</v>
      </c>
      <c r="U7" s="40" t="s">
        <v>178</v>
      </c>
      <c r="V7" s="9"/>
      <c r="W7" s="9">
        <v>600</v>
      </c>
      <c r="X7" s="6">
        <f>W7-V7</f>
        <v>600</v>
      </c>
    </row>
    <row r="8" spans="1:24" ht="25.5" customHeight="1">
      <c r="A8" s="1">
        <v>42950</v>
      </c>
      <c r="B8" s="1" t="s">
        <v>71</v>
      </c>
      <c r="C8" s="38" t="s">
        <v>92</v>
      </c>
      <c r="D8" s="5">
        <v>318.86</v>
      </c>
      <c r="E8" s="5"/>
      <c r="F8" s="6">
        <f>F7-D8+E8</f>
        <v>5351.14</v>
      </c>
      <c r="G8" s="18"/>
      <c r="H8" s="1"/>
      <c r="I8" s="38"/>
      <c r="J8" s="5"/>
      <c r="K8" s="5"/>
      <c r="L8" s="6">
        <f>L7-J8+K8</f>
        <v>0</v>
      </c>
      <c r="M8" s="1">
        <v>42606</v>
      </c>
      <c r="N8" s="1" t="s">
        <v>30</v>
      </c>
      <c r="O8" s="40" t="s">
        <v>29</v>
      </c>
      <c r="P8" s="9">
        <v>1700</v>
      </c>
      <c r="Q8" s="5"/>
      <c r="R8" s="6">
        <f>R7-P8+Q8</f>
        <v>0</v>
      </c>
      <c r="S8" s="1">
        <v>43025</v>
      </c>
      <c r="T8" s="1" t="s">
        <v>212</v>
      </c>
      <c r="U8" s="40" t="s">
        <v>189</v>
      </c>
      <c r="V8" s="9"/>
      <c r="W8" s="9">
        <v>350</v>
      </c>
      <c r="X8" s="6">
        <f>X7-V8+W8</f>
        <v>950</v>
      </c>
    </row>
    <row r="9" spans="1:24" ht="15">
      <c r="A9" s="7">
        <v>43005</v>
      </c>
      <c r="B9" s="7" t="s">
        <v>71</v>
      </c>
      <c r="C9" s="20" t="s">
        <v>167</v>
      </c>
      <c r="D9" s="9">
        <v>317.7</v>
      </c>
      <c r="E9" s="62"/>
      <c r="F9" s="6">
        <f aca="true" t="shared" si="0" ref="F9:F20">F8-D9+E9</f>
        <v>5033.4400000000005</v>
      </c>
      <c r="G9" s="19"/>
      <c r="H9" s="7"/>
      <c r="I9" s="20"/>
      <c r="J9" s="9"/>
      <c r="K9" s="41"/>
      <c r="L9" s="6">
        <f aca="true" t="shared" si="1" ref="L9:L20">L8-J9+K9</f>
        <v>0</v>
      </c>
      <c r="M9" s="7"/>
      <c r="N9" s="7"/>
      <c r="O9" s="20"/>
      <c r="P9" s="9"/>
      <c r="Q9" s="41"/>
      <c r="R9" s="6">
        <f aca="true" t="shared" si="2" ref="R9:R20">R8-P9+Q9</f>
        <v>0</v>
      </c>
      <c r="S9" s="7">
        <v>43028</v>
      </c>
      <c r="T9" s="7" t="s">
        <v>188</v>
      </c>
      <c r="U9" s="20" t="s">
        <v>191</v>
      </c>
      <c r="V9" s="26">
        <f>924.73-95</f>
        <v>829.73</v>
      </c>
      <c r="W9" s="41"/>
      <c r="X9" s="6">
        <f aca="true" t="shared" si="3" ref="X9:X20">X8-V9+W9</f>
        <v>120.26999999999998</v>
      </c>
    </row>
    <row r="10" spans="1:24" ht="15">
      <c r="A10" s="49">
        <v>43010</v>
      </c>
      <c r="B10" s="49" t="s">
        <v>71</v>
      </c>
      <c r="C10" s="50" t="s">
        <v>175</v>
      </c>
      <c r="D10" s="11">
        <v>295.6</v>
      </c>
      <c r="E10" s="41"/>
      <c r="F10" s="6">
        <f t="shared" si="0"/>
        <v>4737.84</v>
      </c>
      <c r="G10" s="51"/>
      <c r="H10" s="51"/>
      <c r="I10" s="21"/>
      <c r="J10" s="26"/>
      <c r="K10" s="41"/>
      <c r="L10" s="6">
        <f t="shared" si="1"/>
        <v>0</v>
      </c>
      <c r="M10" s="49"/>
      <c r="N10" s="49"/>
      <c r="O10" s="50"/>
      <c r="P10" s="11"/>
      <c r="Q10" s="41"/>
      <c r="R10" s="6">
        <f t="shared" si="2"/>
        <v>0</v>
      </c>
      <c r="S10" s="7">
        <v>43061</v>
      </c>
      <c r="T10" s="7"/>
      <c r="U10" s="74" t="s">
        <v>227</v>
      </c>
      <c r="V10" s="43">
        <v>120.27</v>
      </c>
      <c r="W10" s="41"/>
      <c r="X10" s="6">
        <f t="shared" si="3"/>
        <v>-1.4210854715202004E-14</v>
      </c>
    </row>
    <row r="11" spans="1:24" ht="15">
      <c r="A11" s="12">
        <v>43010</v>
      </c>
      <c r="B11" s="12" t="s">
        <v>71</v>
      </c>
      <c r="C11" s="13" t="s">
        <v>176</v>
      </c>
      <c r="D11" s="9">
        <v>295.6</v>
      </c>
      <c r="E11" s="5"/>
      <c r="F11" s="6">
        <f t="shared" si="0"/>
        <v>4442.24</v>
      </c>
      <c r="G11" s="48"/>
      <c r="H11" s="49"/>
      <c r="I11" s="50"/>
      <c r="J11" s="11"/>
      <c r="K11" s="5"/>
      <c r="L11" s="6">
        <f t="shared" si="1"/>
        <v>0</v>
      </c>
      <c r="M11" s="12"/>
      <c r="N11" s="12"/>
      <c r="O11" s="13"/>
      <c r="P11" s="9"/>
      <c r="Q11" s="5"/>
      <c r="R11" s="6">
        <f t="shared" si="2"/>
        <v>0</v>
      </c>
      <c r="S11" s="7"/>
      <c r="T11" s="7"/>
      <c r="U11" s="20"/>
      <c r="V11" s="9"/>
      <c r="W11" s="5"/>
      <c r="X11" s="6">
        <f t="shared" si="3"/>
        <v>-1.4210854715202004E-14</v>
      </c>
    </row>
    <row r="12" spans="1:24" ht="15">
      <c r="A12" s="12">
        <v>43028</v>
      </c>
      <c r="B12" s="12" t="s">
        <v>71</v>
      </c>
      <c r="C12" s="13" t="s">
        <v>192</v>
      </c>
      <c r="D12" s="9">
        <v>95</v>
      </c>
      <c r="E12" s="9"/>
      <c r="F12" s="6">
        <f t="shared" si="0"/>
        <v>4347.24</v>
      </c>
      <c r="G12" s="12"/>
      <c r="H12" s="12"/>
      <c r="I12" s="13"/>
      <c r="J12" s="9"/>
      <c r="K12" s="9"/>
      <c r="L12" s="6">
        <f t="shared" si="1"/>
        <v>0</v>
      </c>
      <c r="M12" s="12"/>
      <c r="N12" s="12"/>
      <c r="O12" s="13"/>
      <c r="P12" s="9"/>
      <c r="Q12" s="9"/>
      <c r="R12" s="6">
        <f t="shared" si="2"/>
        <v>0</v>
      </c>
      <c r="S12" s="12"/>
      <c r="T12" s="12"/>
      <c r="U12" s="13"/>
      <c r="V12" s="9"/>
      <c r="W12" s="9"/>
      <c r="X12" s="6">
        <f t="shared" si="3"/>
        <v>-1.4210854715202004E-14</v>
      </c>
    </row>
    <row r="13" spans="1:24" ht="15">
      <c r="A13" s="1">
        <v>43034</v>
      </c>
      <c r="B13" s="1" t="s">
        <v>215</v>
      </c>
      <c r="C13" s="45" t="s">
        <v>205</v>
      </c>
      <c r="D13" s="15">
        <v>2235</v>
      </c>
      <c r="E13" s="6"/>
      <c r="F13" s="6">
        <f t="shared" si="0"/>
        <v>2112.24</v>
      </c>
      <c r="G13" s="1"/>
      <c r="H13" s="1"/>
      <c r="I13" s="14"/>
      <c r="J13" s="15"/>
      <c r="K13" s="6"/>
      <c r="L13" s="6">
        <f t="shared" si="1"/>
        <v>0</v>
      </c>
      <c r="M13" s="1"/>
      <c r="N13" s="1"/>
      <c r="O13" s="14"/>
      <c r="P13" s="15"/>
      <c r="Q13" s="6"/>
      <c r="R13" s="6">
        <f t="shared" si="2"/>
        <v>0</v>
      </c>
      <c r="S13" s="1"/>
      <c r="T13" s="1"/>
      <c r="U13" s="14"/>
      <c r="V13" s="15"/>
      <c r="W13" s="6"/>
      <c r="X13" s="6">
        <f t="shared" si="3"/>
        <v>-1.4210854715202004E-14</v>
      </c>
    </row>
    <row r="14" spans="1:24" ht="15">
      <c r="A14" s="12">
        <v>43034</v>
      </c>
      <c r="B14" s="12" t="s">
        <v>71</v>
      </c>
      <c r="C14" s="55" t="s">
        <v>209</v>
      </c>
      <c r="D14" s="15">
        <v>312.36</v>
      </c>
      <c r="E14" s="9"/>
      <c r="F14" s="6">
        <f t="shared" si="0"/>
        <v>1799.8799999999997</v>
      </c>
      <c r="G14" s="12"/>
      <c r="H14" s="12"/>
      <c r="I14" s="27"/>
      <c r="J14" s="15"/>
      <c r="K14" s="9"/>
      <c r="L14" s="6">
        <f t="shared" si="1"/>
        <v>0</v>
      </c>
      <c r="M14" s="12"/>
      <c r="N14" s="12"/>
      <c r="O14" s="27"/>
      <c r="P14" s="15"/>
      <c r="Q14" s="9"/>
      <c r="R14" s="6">
        <f t="shared" si="2"/>
        <v>0</v>
      </c>
      <c r="S14" s="12"/>
      <c r="T14" s="12"/>
      <c r="U14" s="27"/>
      <c r="V14" s="15"/>
      <c r="W14" s="9"/>
      <c r="X14" s="6">
        <f t="shared" si="3"/>
        <v>-1.4210854715202004E-14</v>
      </c>
    </row>
    <row r="15" spans="1:24" ht="15">
      <c r="A15" s="12">
        <v>43034</v>
      </c>
      <c r="B15" s="12" t="s">
        <v>71</v>
      </c>
      <c r="C15" s="14" t="s">
        <v>210</v>
      </c>
      <c r="D15" s="8">
        <v>333.18</v>
      </c>
      <c r="E15" s="9"/>
      <c r="F15" s="6">
        <f t="shared" si="0"/>
        <v>1466.6999999999996</v>
      </c>
      <c r="G15" s="12"/>
      <c r="H15" s="12"/>
      <c r="I15" s="14"/>
      <c r="J15" s="8"/>
      <c r="K15" s="9"/>
      <c r="L15" s="6">
        <f t="shared" si="1"/>
        <v>0</v>
      </c>
      <c r="M15" s="12"/>
      <c r="N15" s="12"/>
      <c r="O15" s="14"/>
      <c r="P15" s="8"/>
      <c r="Q15" s="9"/>
      <c r="R15" s="6">
        <f t="shared" si="2"/>
        <v>0</v>
      </c>
      <c r="S15" s="12"/>
      <c r="T15" s="12"/>
      <c r="U15" s="14"/>
      <c r="V15" s="8"/>
      <c r="W15" s="9"/>
      <c r="X15" s="6">
        <f t="shared" si="3"/>
        <v>-1.4210854715202004E-14</v>
      </c>
    </row>
    <row r="16" spans="1:24" ht="15">
      <c r="A16" s="1">
        <v>43034</v>
      </c>
      <c r="B16" s="1" t="s">
        <v>71</v>
      </c>
      <c r="C16" s="14" t="s">
        <v>211</v>
      </c>
      <c r="D16" s="15">
        <v>354.26</v>
      </c>
      <c r="E16" s="16"/>
      <c r="F16" s="6">
        <f t="shared" si="0"/>
        <v>1112.4399999999996</v>
      </c>
      <c r="G16" s="1"/>
      <c r="H16" s="1"/>
      <c r="I16" s="14"/>
      <c r="J16" s="15"/>
      <c r="K16" s="16"/>
      <c r="L16" s="6">
        <f t="shared" si="1"/>
        <v>0</v>
      </c>
      <c r="M16" s="1"/>
      <c r="N16" s="1"/>
      <c r="O16" s="14"/>
      <c r="P16" s="15"/>
      <c r="Q16" s="16"/>
      <c r="R16" s="6">
        <f t="shared" si="2"/>
        <v>0</v>
      </c>
      <c r="S16" s="1"/>
      <c r="T16" s="1"/>
      <c r="U16" s="14"/>
      <c r="V16" s="15"/>
      <c r="W16" s="16"/>
      <c r="X16" s="6">
        <f t="shared" si="3"/>
        <v>-1.4210854715202004E-14</v>
      </c>
    </row>
    <row r="17" spans="1:24" ht="15">
      <c r="A17" s="1">
        <v>43039</v>
      </c>
      <c r="B17" s="1" t="s">
        <v>71</v>
      </c>
      <c r="C17" s="14" t="s">
        <v>213</v>
      </c>
      <c r="D17" s="15">
        <v>329</v>
      </c>
      <c r="E17" s="14"/>
      <c r="F17" s="6">
        <f t="shared" si="0"/>
        <v>783.4399999999996</v>
      </c>
      <c r="G17" s="1"/>
      <c r="H17" s="1"/>
      <c r="I17" s="14"/>
      <c r="J17" s="15"/>
      <c r="K17" s="14"/>
      <c r="L17" s="6">
        <f t="shared" si="1"/>
        <v>0</v>
      </c>
      <c r="M17" s="1"/>
      <c r="N17" s="1"/>
      <c r="O17" s="14"/>
      <c r="P17" s="15"/>
      <c r="Q17" s="14"/>
      <c r="R17" s="6">
        <f t="shared" si="2"/>
        <v>0</v>
      </c>
      <c r="S17" s="1"/>
      <c r="T17" s="1"/>
      <c r="U17" s="14"/>
      <c r="V17" s="15"/>
      <c r="W17" s="14"/>
      <c r="X17" s="6">
        <f t="shared" si="3"/>
        <v>-1.4210854715202004E-14</v>
      </c>
    </row>
    <row r="18" spans="1:24" ht="15">
      <c r="A18" s="51">
        <v>43045</v>
      </c>
      <c r="B18" s="51" t="s">
        <v>224</v>
      </c>
      <c r="C18" s="45" t="s">
        <v>223</v>
      </c>
      <c r="D18" s="47">
        <v>270</v>
      </c>
      <c r="E18" s="17"/>
      <c r="F18" s="6">
        <f t="shared" si="0"/>
        <v>513.4399999999996</v>
      </c>
      <c r="G18" s="1"/>
      <c r="H18" s="1"/>
      <c r="I18" s="14"/>
      <c r="J18" s="17"/>
      <c r="K18" s="17"/>
      <c r="L18" s="6">
        <f t="shared" si="1"/>
        <v>0</v>
      </c>
      <c r="M18" s="1"/>
      <c r="N18" s="1"/>
      <c r="O18" s="14"/>
      <c r="P18" s="17"/>
      <c r="Q18" s="17"/>
      <c r="R18" s="6">
        <f t="shared" si="2"/>
        <v>0</v>
      </c>
      <c r="S18" s="1"/>
      <c r="T18" s="1"/>
      <c r="U18" s="14"/>
      <c r="V18" s="17"/>
      <c r="W18" s="17"/>
      <c r="X18" s="6">
        <f t="shared" si="3"/>
        <v>-1.4210854715202004E-14</v>
      </c>
    </row>
    <row r="19" spans="1:24" ht="15">
      <c r="A19" s="1">
        <v>43061</v>
      </c>
      <c r="B19" s="1"/>
      <c r="C19" s="53" t="s">
        <v>228</v>
      </c>
      <c r="D19" s="46">
        <v>513.44</v>
      </c>
      <c r="E19" s="17"/>
      <c r="F19" s="6">
        <f t="shared" si="0"/>
        <v>-4.547473508864641E-13</v>
      </c>
      <c r="G19" s="1"/>
      <c r="H19" s="1"/>
      <c r="I19" s="14"/>
      <c r="J19" s="17"/>
      <c r="K19" s="17"/>
      <c r="L19" s="6">
        <f t="shared" si="1"/>
        <v>0</v>
      </c>
      <c r="M19" s="1"/>
      <c r="N19" s="1"/>
      <c r="O19" s="14"/>
      <c r="P19" s="17"/>
      <c r="Q19" s="17"/>
      <c r="R19" s="6">
        <f t="shared" si="2"/>
        <v>0</v>
      </c>
      <c r="S19" s="1"/>
      <c r="T19" s="1"/>
      <c r="U19" s="14"/>
      <c r="V19" s="17"/>
      <c r="W19" s="17"/>
      <c r="X19" s="6">
        <f t="shared" si="3"/>
        <v>-1.4210854715202004E-14</v>
      </c>
    </row>
    <row r="20" spans="1:24" ht="15">
      <c r="A20" s="1"/>
      <c r="B20" s="1"/>
      <c r="C20" s="14"/>
      <c r="D20" s="17"/>
      <c r="E20" s="17"/>
      <c r="F20" s="6">
        <f t="shared" si="0"/>
        <v>-4.547473508864641E-13</v>
      </c>
      <c r="G20" s="1"/>
      <c r="H20" s="1"/>
      <c r="I20" s="14"/>
      <c r="J20" s="17"/>
      <c r="K20" s="17"/>
      <c r="L20" s="6">
        <f t="shared" si="1"/>
        <v>0</v>
      </c>
      <c r="M20" s="1"/>
      <c r="N20" s="1"/>
      <c r="O20" s="14"/>
      <c r="P20" s="17"/>
      <c r="Q20" s="17"/>
      <c r="R20" s="6">
        <f t="shared" si="2"/>
        <v>0</v>
      </c>
      <c r="S20" s="1"/>
      <c r="T20" s="1"/>
      <c r="U20" s="14"/>
      <c r="V20" s="17"/>
      <c r="W20" s="17"/>
      <c r="X20" s="6">
        <f t="shared" si="3"/>
        <v>-1.4210854715202004E-14</v>
      </c>
    </row>
    <row r="21" spans="1:24" ht="15">
      <c r="A21" s="28"/>
      <c r="B21" s="28"/>
      <c r="C21" s="29"/>
      <c r="D21" s="30"/>
      <c r="E21" s="30"/>
      <c r="F21" s="31"/>
      <c r="G21" s="28"/>
      <c r="H21" s="28"/>
      <c r="I21" s="29"/>
      <c r="J21" s="30"/>
      <c r="K21" s="30"/>
      <c r="L21" s="31"/>
      <c r="M21" s="28"/>
      <c r="N21" s="28"/>
      <c r="O21" s="29"/>
      <c r="P21" s="30"/>
      <c r="Q21" s="30"/>
      <c r="R21" s="31"/>
      <c r="S21" s="28"/>
      <c r="T21" s="28"/>
      <c r="U21" s="29"/>
      <c r="V21" s="30"/>
      <c r="W21" s="30"/>
      <c r="X21" s="31"/>
    </row>
    <row r="22" spans="1:24" ht="17.25">
      <c r="A22" s="2"/>
      <c r="B22" s="2"/>
      <c r="C22" s="23" t="s">
        <v>15</v>
      </c>
      <c r="D22" s="24">
        <f>SUM(D7:D20)</f>
        <v>5670</v>
      </c>
      <c r="E22" s="24">
        <f>SUM(E7:E20)</f>
        <v>5670</v>
      </c>
      <c r="F22" s="6">
        <f>E22-D22</f>
        <v>0</v>
      </c>
      <c r="G22" s="2"/>
      <c r="H22" s="2"/>
      <c r="I22" s="23" t="s">
        <v>15</v>
      </c>
      <c r="J22" s="24">
        <f>SUM(J7:J20)</f>
        <v>0</v>
      </c>
      <c r="K22" s="24">
        <f>SUM(K7:K20)</f>
        <v>0</v>
      </c>
      <c r="L22" s="6">
        <f>K22-J22</f>
        <v>0</v>
      </c>
      <c r="M22" s="2"/>
      <c r="N22" s="2"/>
      <c r="O22" s="23" t="s">
        <v>15</v>
      </c>
      <c r="P22" s="24">
        <f>SUM(P7:P20)</f>
        <v>1700</v>
      </c>
      <c r="Q22" s="24">
        <f>SUM(Q7:Q20)</f>
        <v>1700</v>
      </c>
      <c r="R22" s="6">
        <f>Q22-P22</f>
        <v>0</v>
      </c>
      <c r="S22" s="2"/>
      <c r="T22" s="2"/>
      <c r="U22" s="23" t="s">
        <v>15</v>
      </c>
      <c r="V22" s="24">
        <f>SUM(V7:V20)</f>
        <v>950</v>
      </c>
      <c r="W22" s="24">
        <f>SUM(W7:W20)</f>
        <v>950</v>
      </c>
      <c r="X22" s="6">
        <f>W22-V22</f>
        <v>0</v>
      </c>
    </row>
  </sheetData>
  <sheetProtection sheet="1" objects="1" scenarios="1" selectLockedCells="1" selectUnlockedCells="1"/>
  <mergeCells count="20">
    <mergeCell ref="A1:F1"/>
    <mergeCell ref="A2:F2"/>
    <mergeCell ref="A3:F3"/>
    <mergeCell ref="A4:F4"/>
    <mergeCell ref="A5:F5"/>
    <mergeCell ref="G1:L1"/>
    <mergeCell ref="G2:L2"/>
    <mergeCell ref="G3:L3"/>
    <mergeCell ref="G4:L4"/>
    <mergeCell ref="G5:L5"/>
    <mergeCell ref="M1:R1"/>
    <mergeCell ref="M2:R2"/>
    <mergeCell ref="M3:R3"/>
    <mergeCell ref="M4:R4"/>
    <mergeCell ref="M5:R5"/>
    <mergeCell ref="S1:X1"/>
    <mergeCell ref="S2:X2"/>
    <mergeCell ref="S3:X3"/>
    <mergeCell ref="S4:X4"/>
    <mergeCell ref="S5:X5"/>
  </mergeCells>
  <printOptions/>
  <pageMargins left="0.5118110236220472" right="0.5118110236220472" top="0.7874015748031497" bottom="0.7874015748031497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11.57421875" style="0" customWidth="1"/>
    <col min="2" max="2" width="15.140625" style="0" customWidth="1"/>
    <col min="3" max="3" width="63.57421875" style="0" customWidth="1"/>
    <col min="4" max="6" width="15.7109375" style="0" customWidth="1"/>
  </cols>
  <sheetData>
    <row r="1" spans="1:6" ht="17.25">
      <c r="A1" s="123" t="s">
        <v>6</v>
      </c>
      <c r="B1" s="123"/>
      <c r="C1" s="123"/>
      <c r="D1" s="123"/>
      <c r="E1" s="123"/>
      <c r="F1" s="123"/>
    </row>
    <row r="2" spans="1:6" ht="15">
      <c r="A2" s="124" t="s">
        <v>7</v>
      </c>
      <c r="B2" s="125"/>
      <c r="C2" s="125"/>
      <c r="D2" s="125"/>
      <c r="E2" s="125"/>
      <c r="F2" s="126"/>
    </row>
    <row r="3" spans="1:6" ht="15">
      <c r="A3" s="127" t="s">
        <v>0</v>
      </c>
      <c r="B3" s="128"/>
      <c r="C3" s="128"/>
      <c r="D3" s="128"/>
      <c r="E3" s="128"/>
      <c r="F3" s="129"/>
    </row>
    <row r="4" spans="1:6" ht="15">
      <c r="A4" s="130" t="s">
        <v>9</v>
      </c>
      <c r="B4" s="131"/>
      <c r="C4" s="131"/>
      <c r="D4" s="131"/>
      <c r="E4" s="131"/>
      <c r="F4" s="132"/>
    </row>
    <row r="5" spans="1:6" ht="15">
      <c r="A5" s="120" t="s">
        <v>20</v>
      </c>
      <c r="B5" s="121"/>
      <c r="C5" s="121"/>
      <c r="D5" s="121"/>
      <c r="E5" s="121"/>
      <c r="F5" s="122"/>
    </row>
    <row r="6" spans="1:6" s="2" customFormat="1" ht="15">
      <c r="A6" s="3" t="s">
        <v>1</v>
      </c>
      <c r="B6" s="3" t="s">
        <v>17</v>
      </c>
      <c r="C6" s="3" t="s">
        <v>2</v>
      </c>
      <c r="D6" s="3" t="s">
        <v>3</v>
      </c>
      <c r="E6" s="3" t="s">
        <v>4</v>
      </c>
      <c r="F6" s="3" t="s">
        <v>5</v>
      </c>
    </row>
    <row r="7" spans="1:6" ht="15">
      <c r="A7" s="18">
        <v>42886</v>
      </c>
      <c r="B7" s="1" t="s">
        <v>72</v>
      </c>
      <c r="C7" s="40" t="s">
        <v>64</v>
      </c>
      <c r="D7" s="9"/>
      <c r="E7" s="9">
        <v>2956.83</v>
      </c>
      <c r="F7" s="6">
        <f>E7-D7</f>
        <v>2956.83</v>
      </c>
    </row>
    <row r="8" spans="1:6" ht="25.5" customHeight="1">
      <c r="A8" s="1">
        <v>42941</v>
      </c>
      <c r="B8" s="1" t="s">
        <v>72</v>
      </c>
      <c r="C8" s="71" t="s">
        <v>91</v>
      </c>
      <c r="D8" s="9">
        <v>487</v>
      </c>
      <c r="E8" s="37"/>
      <c r="F8" s="6">
        <f>F7-D8+E8</f>
        <v>2469.83</v>
      </c>
    </row>
    <row r="9" spans="1:6" ht="15">
      <c r="A9" s="7">
        <v>43005</v>
      </c>
      <c r="B9" s="7" t="s">
        <v>72</v>
      </c>
      <c r="C9" s="20" t="s">
        <v>166</v>
      </c>
      <c r="D9" s="9">
        <v>647.52</v>
      </c>
      <c r="E9" s="14"/>
      <c r="F9" s="6">
        <f aca="true" t="shared" si="0" ref="F9:F20">F8-D9+E9</f>
        <v>1822.31</v>
      </c>
    </row>
    <row r="10" spans="1:6" ht="15">
      <c r="A10" s="1"/>
      <c r="B10" s="1"/>
      <c r="C10" s="21"/>
      <c r="D10" s="26"/>
      <c r="E10" s="14"/>
      <c r="F10" s="6">
        <f t="shared" si="0"/>
        <v>1822.31</v>
      </c>
    </row>
    <row r="11" spans="1:6" ht="15">
      <c r="A11" s="10"/>
      <c r="B11" s="10"/>
      <c r="C11" s="25"/>
      <c r="D11" s="11"/>
      <c r="E11" s="5"/>
      <c r="F11" s="6">
        <f t="shared" si="0"/>
        <v>1822.31</v>
      </c>
    </row>
    <row r="12" spans="1:6" ht="15">
      <c r="A12" s="12"/>
      <c r="B12" s="12"/>
      <c r="C12" s="13"/>
      <c r="D12" s="9"/>
      <c r="E12" s="9"/>
      <c r="F12" s="6">
        <f t="shared" si="0"/>
        <v>1822.31</v>
      </c>
    </row>
    <row r="13" spans="1:6" ht="15">
      <c r="A13" s="1"/>
      <c r="B13" s="1"/>
      <c r="C13" s="14"/>
      <c r="D13" s="15"/>
      <c r="E13" s="6"/>
      <c r="F13" s="6">
        <f t="shared" si="0"/>
        <v>1822.31</v>
      </c>
    </row>
    <row r="14" spans="1:6" ht="15">
      <c r="A14" s="12"/>
      <c r="B14" s="12"/>
      <c r="C14" s="27"/>
      <c r="D14" s="15"/>
      <c r="E14" s="9"/>
      <c r="F14" s="6">
        <f t="shared" si="0"/>
        <v>1822.31</v>
      </c>
    </row>
    <row r="15" spans="1:6" ht="15">
      <c r="A15" s="12"/>
      <c r="B15" s="12"/>
      <c r="C15" s="14"/>
      <c r="D15" s="8"/>
      <c r="E15" s="9"/>
      <c r="F15" s="6">
        <f t="shared" si="0"/>
        <v>1822.31</v>
      </c>
    </row>
    <row r="16" spans="1:6" ht="15">
      <c r="A16" s="1"/>
      <c r="B16" s="1"/>
      <c r="C16" s="14"/>
      <c r="D16" s="15"/>
      <c r="E16" s="16"/>
      <c r="F16" s="6">
        <f t="shared" si="0"/>
        <v>1822.31</v>
      </c>
    </row>
    <row r="17" spans="1:6" ht="15">
      <c r="A17" s="1"/>
      <c r="B17" s="1"/>
      <c r="C17" s="14"/>
      <c r="D17" s="15"/>
      <c r="E17" s="14"/>
      <c r="F17" s="6">
        <f t="shared" si="0"/>
        <v>1822.31</v>
      </c>
    </row>
    <row r="18" spans="1:6" ht="15">
      <c r="A18" s="1"/>
      <c r="B18" s="1"/>
      <c r="C18" s="14"/>
      <c r="D18" s="17"/>
      <c r="E18" s="17"/>
      <c r="F18" s="6">
        <f t="shared" si="0"/>
        <v>1822.31</v>
      </c>
    </row>
    <row r="19" spans="1:6" ht="15">
      <c r="A19" s="1"/>
      <c r="B19" s="1"/>
      <c r="C19" s="14"/>
      <c r="D19" s="17"/>
      <c r="E19" s="17"/>
      <c r="F19" s="6">
        <f t="shared" si="0"/>
        <v>1822.31</v>
      </c>
    </row>
    <row r="20" spans="1:6" ht="15">
      <c r="A20" s="1"/>
      <c r="B20" s="1"/>
      <c r="C20" s="14"/>
      <c r="D20" s="17"/>
      <c r="E20" s="17"/>
      <c r="F20" s="6">
        <f t="shared" si="0"/>
        <v>1822.31</v>
      </c>
    </row>
    <row r="21" spans="1:6" ht="15">
      <c r="A21" s="28"/>
      <c r="B21" s="28"/>
      <c r="C21" s="29"/>
      <c r="D21" s="30"/>
      <c r="E21" s="30"/>
      <c r="F21" s="31"/>
    </row>
    <row r="22" spans="1:6" ht="17.25">
      <c r="A22" s="2"/>
      <c r="B22" s="2"/>
      <c r="C22" s="23" t="s">
        <v>15</v>
      </c>
      <c r="D22" s="24">
        <f>SUM(D7:D20)</f>
        <v>1134.52</v>
      </c>
      <c r="E22" s="24">
        <f>SUM(E7:E20)</f>
        <v>2956.83</v>
      </c>
      <c r="F22" s="6">
        <f>E22-D22</f>
        <v>1822.31</v>
      </c>
    </row>
  </sheetData>
  <sheetProtection sheet="1" objects="1" scenarios="1" selectLockedCells="1" selectUnlockedCells="1"/>
  <mergeCells count="5">
    <mergeCell ref="A1:F1"/>
    <mergeCell ref="A2:F2"/>
    <mergeCell ref="A3:F3"/>
    <mergeCell ref="A4:F4"/>
    <mergeCell ref="A5:F5"/>
  </mergeCells>
  <printOptions/>
  <pageMargins left="0.5118110236220472" right="0.5118110236220472" top="0.7874015748031497" bottom="0.7874015748031497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4">
      <selection activeCell="D39" sqref="D39"/>
    </sheetView>
  </sheetViews>
  <sheetFormatPr defaultColWidth="9.140625" defaultRowHeight="15"/>
  <cols>
    <col min="1" max="2" width="17.00390625" style="0" customWidth="1"/>
    <col min="3" max="3" width="74.57421875" style="0" bestFit="1" customWidth="1"/>
    <col min="4" max="5" width="13.00390625" style="0" bestFit="1" customWidth="1"/>
    <col min="6" max="6" width="15.7109375" style="0" customWidth="1"/>
    <col min="7" max="7" width="10.00390625" style="0" customWidth="1"/>
  </cols>
  <sheetData>
    <row r="1" spans="1:6" ht="17.25" customHeight="1">
      <c r="A1" s="123" t="s">
        <v>6</v>
      </c>
      <c r="B1" s="123"/>
      <c r="C1" s="123"/>
      <c r="D1" s="123"/>
      <c r="E1" s="123"/>
      <c r="F1" s="123"/>
    </row>
    <row r="2" spans="1:6" ht="15" customHeight="1">
      <c r="A2" s="124" t="s">
        <v>7</v>
      </c>
      <c r="B2" s="125"/>
      <c r="C2" s="125"/>
      <c r="D2" s="125"/>
      <c r="E2" s="125"/>
      <c r="F2" s="126"/>
    </row>
    <row r="3" spans="1:6" ht="15" customHeight="1">
      <c r="A3" s="127" t="s">
        <v>0</v>
      </c>
      <c r="B3" s="128"/>
      <c r="C3" s="128"/>
      <c r="D3" s="128"/>
      <c r="E3" s="128"/>
      <c r="F3" s="129"/>
    </row>
    <row r="4" spans="1:6" ht="15" customHeight="1">
      <c r="A4" s="130" t="s">
        <v>10</v>
      </c>
      <c r="B4" s="131"/>
      <c r="C4" s="131"/>
      <c r="D4" s="131"/>
      <c r="E4" s="131"/>
      <c r="F4" s="132"/>
    </row>
    <row r="5" spans="1:6" ht="26.25" customHeight="1">
      <c r="A5" s="120" t="s">
        <v>20</v>
      </c>
      <c r="B5" s="121"/>
      <c r="C5" s="121"/>
      <c r="D5" s="121"/>
      <c r="E5" s="121"/>
      <c r="F5" s="122"/>
    </row>
    <row r="6" spans="1:6" s="2" customFormat="1" ht="15">
      <c r="A6" s="3" t="s">
        <v>1</v>
      </c>
      <c r="B6" s="3" t="s">
        <v>17</v>
      </c>
      <c r="C6" s="3" t="s">
        <v>2</v>
      </c>
      <c r="D6" s="3" t="s">
        <v>3</v>
      </c>
      <c r="E6" s="3" t="s">
        <v>4</v>
      </c>
      <c r="F6" s="3" t="s">
        <v>5</v>
      </c>
    </row>
    <row r="7" spans="1:6" ht="15">
      <c r="A7" s="18">
        <v>42788</v>
      </c>
      <c r="B7" s="1" t="s">
        <v>34</v>
      </c>
      <c r="C7" s="40" t="s">
        <v>35</v>
      </c>
      <c r="D7" s="5">
        <v>6.77</v>
      </c>
      <c r="E7" s="5">
        <v>0</v>
      </c>
      <c r="F7" s="6">
        <f>E7-D7</f>
        <v>-6.77</v>
      </c>
    </row>
    <row r="8" spans="1:6" ht="15">
      <c r="A8" s="1">
        <v>42804</v>
      </c>
      <c r="B8" s="51" t="s">
        <v>34</v>
      </c>
      <c r="C8" s="45" t="s">
        <v>38</v>
      </c>
      <c r="D8" s="9">
        <v>4.2</v>
      </c>
      <c r="E8" s="5"/>
      <c r="F8" s="6">
        <f>F7-D8+E8</f>
        <v>-10.969999999999999</v>
      </c>
    </row>
    <row r="9" spans="1:6" ht="15">
      <c r="A9" s="7">
        <v>42795</v>
      </c>
      <c r="B9" s="7" t="s">
        <v>34</v>
      </c>
      <c r="C9" s="20" t="s">
        <v>40</v>
      </c>
      <c r="D9" s="9">
        <v>37.1</v>
      </c>
      <c r="E9" s="14"/>
      <c r="F9" s="6">
        <f aca="true" t="shared" si="0" ref="F9:F37">F8-D9+E9</f>
        <v>-48.07</v>
      </c>
    </row>
    <row r="10" spans="1:6" ht="15">
      <c r="A10" s="12">
        <v>42842</v>
      </c>
      <c r="B10" s="70" t="s">
        <v>34</v>
      </c>
      <c r="C10" s="44" t="s">
        <v>41</v>
      </c>
      <c r="D10" s="43">
        <v>73.38</v>
      </c>
      <c r="E10" s="14"/>
      <c r="F10" s="6">
        <f t="shared" si="0"/>
        <v>-121.44999999999999</v>
      </c>
    </row>
    <row r="11" spans="1:6" ht="15">
      <c r="A11" s="1">
        <v>42851</v>
      </c>
      <c r="B11" s="1" t="s">
        <v>34</v>
      </c>
      <c r="C11" s="40" t="s">
        <v>45</v>
      </c>
      <c r="D11" s="43">
        <v>54.76</v>
      </c>
      <c r="E11" s="5"/>
      <c r="F11" s="6">
        <f t="shared" si="0"/>
        <v>-176.20999999999998</v>
      </c>
    </row>
    <row r="12" spans="1:6" ht="15">
      <c r="A12" s="12">
        <v>42857</v>
      </c>
      <c r="B12" s="70" t="s">
        <v>34</v>
      </c>
      <c r="C12" s="44" t="s">
        <v>46</v>
      </c>
      <c r="D12" s="9">
        <v>35.52</v>
      </c>
      <c r="E12" s="9"/>
      <c r="F12" s="6">
        <f t="shared" si="0"/>
        <v>-211.73</v>
      </c>
    </row>
    <row r="13" spans="1:6" ht="15">
      <c r="A13" s="12">
        <v>42878</v>
      </c>
      <c r="B13" s="12" t="s">
        <v>34</v>
      </c>
      <c r="C13" s="44" t="s">
        <v>48</v>
      </c>
      <c r="D13" s="9">
        <v>43.48</v>
      </c>
      <c r="E13" s="6"/>
      <c r="F13" s="6">
        <f t="shared" si="0"/>
        <v>-255.20999999999998</v>
      </c>
    </row>
    <row r="14" spans="1:6" ht="15">
      <c r="A14" s="18">
        <v>42881</v>
      </c>
      <c r="B14" s="1" t="s">
        <v>57</v>
      </c>
      <c r="C14" s="40" t="s">
        <v>55</v>
      </c>
      <c r="D14" s="9"/>
      <c r="E14" s="9">
        <v>3622.7</v>
      </c>
      <c r="F14" s="6">
        <f t="shared" si="0"/>
        <v>3367.49</v>
      </c>
    </row>
    <row r="15" spans="1:6" ht="15">
      <c r="A15" s="12">
        <v>42888</v>
      </c>
      <c r="B15" s="12" t="s">
        <v>34</v>
      </c>
      <c r="C15" s="45" t="s">
        <v>70</v>
      </c>
      <c r="D15" s="8">
        <v>49.51</v>
      </c>
      <c r="E15" s="9"/>
      <c r="F15" s="6">
        <f t="shared" si="0"/>
        <v>3317.9799999999996</v>
      </c>
    </row>
    <row r="16" spans="1:6" ht="15">
      <c r="A16" s="12">
        <v>42912</v>
      </c>
      <c r="B16" s="12" t="s">
        <v>34</v>
      </c>
      <c r="C16" s="14" t="s">
        <v>80</v>
      </c>
      <c r="D16" s="15">
        <v>82.17</v>
      </c>
      <c r="E16" s="16"/>
      <c r="F16" s="6">
        <f t="shared" si="0"/>
        <v>3235.8099999999995</v>
      </c>
    </row>
    <row r="17" spans="1:6" ht="15">
      <c r="A17" s="1">
        <v>42915</v>
      </c>
      <c r="B17" s="1" t="s">
        <v>34</v>
      </c>
      <c r="C17" s="45" t="s">
        <v>83</v>
      </c>
      <c r="D17" s="15">
        <v>225.37</v>
      </c>
      <c r="E17" s="14"/>
      <c r="F17" s="6">
        <f t="shared" si="0"/>
        <v>3010.4399999999996</v>
      </c>
    </row>
    <row r="18" spans="1:6" ht="15">
      <c r="A18" s="1">
        <v>42940</v>
      </c>
      <c r="B18" s="12" t="s">
        <v>84</v>
      </c>
      <c r="C18" s="14" t="s">
        <v>85</v>
      </c>
      <c r="D18" s="47">
        <v>2479.17</v>
      </c>
      <c r="E18" s="73">
        <f>906.09+6.04</f>
        <v>912.13</v>
      </c>
      <c r="F18" s="6">
        <f t="shared" si="0"/>
        <v>1443.3999999999996</v>
      </c>
    </row>
    <row r="19" spans="1:6" ht="15">
      <c r="A19" s="1">
        <v>42940</v>
      </c>
      <c r="B19" s="1" t="s">
        <v>34</v>
      </c>
      <c r="C19" s="45" t="s">
        <v>87</v>
      </c>
      <c r="D19" s="47">
        <v>39.83</v>
      </c>
      <c r="E19" s="17"/>
      <c r="F19" s="6">
        <f t="shared" si="0"/>
        <v>1403.5699999999997</v>
      </c>
    </row>
    <row r="20" spans="1:6" ht="15">
      <c r="A20" s="1">
        <v>42975</v>
      </c>
      <c r="B20" s="12" t="s">
        <v>34</v>
      </c>
      <c r="C20" s="14" t="s">
        <v>120</v>
      </c>
      <c r="D20" s="47">
        <v>8.83</v>
      </c>
      <c r="E20" s="17"/>
      <c r="F20" s="6">
        <f t="shared" si="0"/>
        <v>1394.7399999999998</v>
      </c>
    </row>
    <row r="21" spans="1:6" ht="15">
      <c r="A21" s="1">
        <v>42977</v>
      </c>
      <c r="B21" s="1" t="s">
        <v>130</v>
      </c>
      <c r="C21" s="45" t="s">
        <v>131</v>
      </c>
      <c r="D21" s="15">
        <v>89.97</v>
      </c>
      <c r="E21" s="17"/>
      <c r="F21" s="6">
        <f t="shared" si="0"/>
        <v>1304.7699999999998</v>
      </c>
    </row>
    <row r="22" spans="1:6" ht="15">
      <c r="A22" s="1">
        <v>42978</v>
      </c>
      <c r="B22" s="1" t="s">
        <v>137</v>
      </c>
      <c r="C22" s="14" t="s">
        <v>138</v>
      </c>
      <c r="D22" s="47">
        <v>167.7</v>
      </c>
      <c r="E22" s="17"/>
      <c r="F22" s="6">
        <f t="shared" si="0"/>
        <v>1137.0699999999997</v>
      </c>
    </row>
    <row r="23" spans="1:6" ht="15">
      <c r="A23" s="1">
        <v>43005</v>
      </c>
      <c r="B23" s="1" t="s">
        <v>34</v>
      </c>
      <c r="C23" s="14" t="s">
        <v>164</v>
      </c>
      <c r="D23" s="17">
        <v>53.26</v>
      </c>
      <c r="E23" s="17"/>
      <c r="F23" s="6">
        <f t="shared" si="0"/>
        <v>1083.8099999999997</v>
      </c>
    </row>
    <row r="24" spans="1:6" ht="15">
      <c r="A24" s="1">
        <v>43005</v>
      </c>
      <c r="B24" s="1" t="s">
        <v>34</v>
      </c>
      <c r="C24" s="14" t="s">
        <v>165</v>
      </c>
      <c r="D24" s="15">
        <v>79.1</v>
      </c>
      <c r="E24" s="17"/>
      <c r="F24" s="6">
        <f t="shared" si="0"/>
        <v>1004.7099999999997</v>
      </c>
    </row>
    <row r="25" spans="1:6" ht="15">
      <c r="A25" s="1">
        <v>43033</v>
      </c>
      <c r="B25" s="1" t="s">
        <v>34</v>
      </c>
      <c r="C25" s="14" t="s">
        <v>203</v>
      </c>
      <c r="D25" s="15">
        <v>47.52</v>
      </c>
      <c r="E25" s="17"/>
      <c r="F25" s="6">
        <f t="shared" si="0"/>
        <v>957.1899999999997</v>
      </c>
    </row>
    <row r="26" spans="1:6" ht="15">
      <c r="A26" s="1"/>
      <c r="B26" s="1"/>
      <c r="C26" s="14"/>
      <c r="D26" s="15"/>
      <c r="E26" s="17"/>
      <c r="F26" s="6">
        <f t="shared" si="0"/>
        <v>957.1899999999997</v>
      </c>
    </row>
    <row r="27" spans="1:6" ht="15">
      <c r="A27" s="51"/>
      <c r="B27" s="51"/>
      <c r="C27" s="45"/>
      <c r="D27" s="46"/>
      <c r="E27" s="17"/>
      <c r="F27" s="6">
        <f t="shared" si="0"/>
        <v>957.1899999999997</v>
      </c>
    </row>
    <row r="28" spans="1:6" ht="15">
      <c r="A28" s="1"/>
      <c r="B28" s="1"/>
      <c r="C28" s="14"/>
      <c r="D28" s="15"/>
      <c r="E28" s="17"/>
      <c r="F28" s="6">
        <f t="shared" si="0"/>
        <v>957.1899999999997</v>
      </c>
    </row>
    <row r="29" spans="1:6" ht="15">
      <c r="A29" s="1"/>
      <c r="B29" s="1"/>
      <c r="C29" s="45"/>
      <c r="D29" s="15"/>
      <c r="E29" s="17"/>
      <c r="F29" s="6">
        <f t="shared" si="0"/>
        <v>957.1899999999997</v>
      </c>
    </row>
    <row r="30" spans="1:6" ht="15">
      <c r="A30" s="1"/>
      <c r="B30" s="1"/>
      <c r="C30" s="45"/>
      <c r="D30" s="15"/>
      <c r="E30" s="17"/>
      <c r="F30" s="6">
        <f t="shared" si="0"/>
        <v>957.1899999999997</v>
      </c>
    </row>
    <row r="31" spans="1:6" ht="15">
      <c r="A31" s="1"/>
      <c r="B31" s="1"/>
      <c r="C31" s="45"/>
      <c r="D31" s="15"/>
      <c r="E31" s="17"/>
      <c r="F31" s="6">
        <f t="shared" si="0"/>
        <v>957.1899999999997</v>
      </c>
    </row>
    <row r="32" spans="1:6" ht="15">
      <c r="A32" s="1"/>
      <c r="B32" s="1"/>
      <c r="C32" s="14"/>
      <c r="D32" s="15"/>
      <c r="E32" s="17"/>
      <c r="F32" s="6">
        <f t="shared" si="0"/>
        <v>957.1899999999997</v>
      </c>
    </row>
    <row r="33" spans="1:6" ht="15">
      <c r="A33" s="1"/>
      <c r="B33" s="1"/>
      <c r="C33" s="14"/>
      <c r="D33" s="15"/>
      <c r="E33" s="17"/>
      <c r="F33" s="6">
        <f t="shared" si="0"/>
        <v>957.1899999999997</v>
      </c>
    </row>
    <row r="34" spans="1:6" ht="15">
      <c r="A34" s="1"/>
      <c r="B34" s="1"/>
      <c r="C34" s="14"/>
      <c r="D34" s="39"/>
      <c r="E34" s="17"/>
      <c r="F34" s="6">
        <f t="shared" si="0"/>
        <v>957.1899999999997</v>
      </c>
    </row>
    <row r="35" spans="1:6" ht="15">
      <c r="A35" s="1"/>
      <c r="B35" s="1"/>
      <c r="C35" s="14"/>
      <c r="D35" s="39"/>
      <c r="E35" s="17"/>
      <c r="F35" s="6">
        <f t="shared" si="0"/>
        <v>957.1899999999997</v>
      </c>
    </row>
    <row r="36" spans="1:6" ht="15">
      <c r="A36" s="1"/>
      <c r="B36" s="1"/>
      <c r="C36" s="14"/>
      <c r="D36" s="39"/>
      <c r="E36" s="17"/>
      <c r="F36" s="6">
        <f t="shared" si="0"/>
        <v>957.1899999999997</v>
      </c>
    </row>
    <row r="37" spans="1:6" ht="15">
      <c r="A37" s="1"/>
      <c r="B37" s="1"/>
      <c r="C37" s="14"/>
      <c r="D37" s="39"/>
      <c r="E37" s="17"/>
      <c r="F37" s="6">
        <f t="shared" si="0"/>
        <v>957.1899999999997</v>
      </c>
    </row>
    <row r="38" spans="1:6" ht="15">
      <c r="A38" s="28"/>
      <c r="B38" s="28"/>
      <c r="C38" s="29"/>
      <c r="D38" s="30"/>
      <c r="E38" s="30"/>
      <c r="F38" s="31"/>
    </row>
    <row r="39" spans="1:6" ht="17.25">
      <c r="A39" s="2"/>
      <c r="B39" s="2"/>
      <c r="C39" s="23" t="s">
        <v>15</v>
      </c>
      <c r="D39" s="24">
        <f>SUM(D7:D37)</f>
        <v>3577.64</v>
      </c>
      <c r="E39" s="24">
        <f>SUM(E7:E37)</f>
        <v>4534.83</v>
      </c>
      <c r="F39" s="6">
        <f>E39-D39</f>
        <v>957.19</v>
      </c>
    </row>
    <row r="40" ht="15">
      <c r="A40" s="56" t="s">
        <v>23</v>
      </c>
    </row>
  </sheetData>
  <sheetProtection sheet="1" objects="1" scenarios="1" selectLockedCells="1" selectUnlockedCells="1"/>
  <mergeCells count="5">
    <mergeCell ref="A4:F4"/>
    <mergeCell ref="A5:F5"/>
    <mergeCell ref="A1:F1"/>
    <mergeCell ref="A2:F2"/>
    <mergeCell ref="A3:F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DCHE</cp:lastModifiedBy>
  <cp:lastPrinted>2016-09-26T11:12:56Z</cp:lastPrinted>
  <dcterms:created xsi:type="dcterms:W3CDTF">2014-08-21T11:51:14Z</dcterms:created>
  <dcterms:modified xsi:type="dcterms:W3CDTF">2018-06-11T16:50:32Z</dcterms:modified>
  <cp:category/>
  <cp:version/>
  <cp:contentType/>
  <cp:contentStatus/>
</cp:coreProperties>
</file>