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11745" tabRatio="847" firstSheet="7" activeTab="9"/>
  </bookViews>
  <sheets>
    <sheet name="FAI" sheetId="1" r:id="rId1"/>
    <sheet name="AULAS PRÁTICAS" sheetId="2" state="hidden" r:id="rId2"/>
    <sheet name="RTN-CUSTEIO" sheetId="3" r:id="rId3"/>
    <sheet name="RTN-CAPITAL" sheetId="4" r:id="rId4"/>
    <sheet name="CUSTEIO_DIÁRIAS" sheetId="5" r:id="rId5"/>
    <sheet name="CUSTEIO_AUX.ESTUDANTE" sheetId="6" r:id="rId6"/>
    <sheet name="CUSTEIO_DESP.PASSAGENSLOCOMOÇAO" sheetId="7" r:id="rId7"/>
    <sheet name="CUSTEIO_OSTPF" sheetId="8" r:id="rId8"/>
    <sheet name="CUSTEIO_CONTR.PREV." sheetId="9" r:id="rId9"/>
    <sheet name="CONTRATOS_PESSOA JURÍDICA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PPG</author>
  </authors>
  <commentList>
    <comment ref="E8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Estorno realizado em 01/11/2018 - ref. Empenho 2018NE801220
</t>
        </r>
      </text>
    </comment>
  </commentList>
</comments>
</file>

<file path=xl/comments8.xml><?xml version="1.0" encoding="utf-8"?>
<comments xmlns="http://schemas.openxmlformats.org/spreadsheetml/2006/main">
  <authors>
    <author>PPG</author>
  </authors>
  <commentList>
    <comment ref="J10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Formulário 002 e 003 ordenação PROAD
004 - Taxista - cancelado
</t>
        </r>
      </text>
    </comment>
  </commentList>
</comments>
</file>

<file path=xl/comments9.xml><?xml version="1.0" encoding="utf-8"?>
<comments xmlns="http://schemas.openxmlformats.org/spreadsheetml/2006/main">
  <authors>
    <author>PPG</author>
  </authors>
  <commentList>
    <comment ref="J10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Formulário 002 e 003 ordenação PROAD
004 - Taxista - cancelado
</t>
        </r>
      </text>
    </comment>
  </commentList>
</comments>
</file>

<file path=xl/sharedStrings.xml><?xml version="1.0" encoding="utf-8"?>
<sst xmlns="http://schemas.openxmlformats.org/spreadsheetml/2006/main" count="569" uniqueCount="239">
  <si>
    <t xml:space="preserve">  SECRETARIA DE ADMINISTRAÇÃO E FINANÇAS</t>
  </si>
  <si>
    <t>DATA</t>
  </si>
  <si>
    <t>HISTÓRICO</t>
  </si>
  <si>
    <t>DÉBITO</t>
  </si>
  <si>
    <t>CRÉDITO</t>
  </si>
  <si>
    <t>SALDO</t>
  </si>
  <si>
    <t>Universidade Federal de São Carlos</t>
  </si>
  <si>
    <t>CCHB</t>
  </si>
  <si>
    <t>RTN-CAPITAL</t>
  </si>
  <si>
    <t>RTN-CUSTEIO/AUXÍLIO FINANCEIRO A ESTUDANTE (339018)</t>
  </si>
  <si>
    <t>RTN-CUSTEIO/O S T PESSOA FÍSICA (339036)</t>
  </si>
  <si>
    <t>RTN-CUSTEIO/CONTRIBUIÇÕES PREVIDENCIÁRIAS (339147)</t>
  </si>
  <si>
    <t>Totais</t>
  </si>
  <si>
    <t>RTN-CUSTEIO</t>
  </si>
  <si>
    <t>DOCUMENTO</t>
  </si>
  <si>
    <t>AULAS PRÁTICAS</t>
  </si>
  <si>
    <t>REPASSE FAI</t>
  </si>
  <si>
    <t>DCHE</t>
  </si>
  <si>
    <t>RTN-CUSTEIO/DIÁRIAS INTERNACIONAIS (339014)</t>
  </si>
  <si>
    <r>
      <t>RTN-CUSTEIO/PASSAGENS E DESPESA COM LOCOMOÇÃO (339033)</t>
    </r>
    <r>
      <rPr>
        <b/>
        <sz val="10"/>
        <color indexed="10"/>
        <rFont val="Arial"/>
        <family val="2"/>
      </rPr>
      <t xml:space="preserve"> Internacional</t>
    </r>
  </si>
  <si>
    <t>* Valores em vermelho são previsões, aguardando relatório para lançamento dos valores reais.</t>
  </si>
  <si>
    <t>RTN-CUSTEIO/DIÁRIAS SERVIDORES (339014-14)</t>
  </si>
  <si>
    <t>RTN-CUSTEIO/DIÁRIAS COLABORADORES (33.90.36-02)</t>
  </si>
  <si>
    <t>Empenho para pagamento de diárias a colaboradores no país</t>
  </si>
  <si>
    <t>2016NE000259</t>
  </si>
  <si>
    <t>Of. 043/2016 - solicitação de cancelamento do empenho 2016NE000259</t>
  </si>
  <si>
    <t>2016NE000602</t>
  </si>
  <si>
    <t>RTN-CUSTEIO/DIÁRIAS EXTERIOR</t>
  </si>
  <si>
    <t>2017NE000390</t>
  </si>
  <si>
    <t>2017NE000392</t>
  </si>
  <si>
    <t>2017NE000393</t>
  </si>
  <si>
    <t>RTN-CUSTEIO/O S T - PESSOA JURÍDICA (339039) - Nacional INN</t>
  </si>
  <si>
    <t>RTN-CUSTEIO/O S T - PESSOA JURÍDICA (339039) - MG Aranda</t>
  </si>
  <si>
    <t>Saldo de empenho 2017</t>
  </si>
  <si>
    <t>Saldo empenho 2017</t>
  </si>
  <si>
    <t>Almoxarifado</t>
  </si>
  <si>
    <t>Req. 01/2018 - materiais de escritorio</t>
  </si>
  <si>
    <t>Despesas com papel A4 em janeiro 2018</t>
  </si>
  <si>
    <t>Copiadora</t>
  </si>
  <si>
    <t>Despesas com cópias em janeiro de 2018</t>
  </si>
  <si>
    <t>Req. 02/2018 - material de escritorio</t>
  </si>
  <si>
    <t>Despesas com cópias em fevereiro de 2018</t>
  </si>
  <si>
    <t>Despesas com papel A4 em fevereiro 2018</t>
  </si>
  <si>
    <t>RTN</t>
  </si>
  <si>
    <t>1ª parcela RTN 2018</t>
  </si>
  <si>
    <t>Despesas com papel A4 em março 2018</t>
  </si>
  <si>
    <t>Despesas com cópias em março de 2018</t>
  </si>
  <si>
    <t>Passagem</t>
  </si>
  <si>
    <t>Sol. 03/2018 - Primeiro empenho para passagens compra direta (4925/2016-33)</t>
  </si>
  <si>
    <t>Primeiro empenho para compra passagem direta (4925/2016-33)</t>
  </si>
  <si>
    <t>Diária País</t>
  </si>
  <si>
    <t>Sol. 04/2018 - Primeiro empenho para diária no país (1590/2018-63)</t>
  </si>
  <si>
    <t>Primeiro empenho para diária no país</t>
  </si>
  <si>
    <t>Aux. Estudante</t>
  </si>
  <si>
    <t>Sol. 01/2018 - Primeiro empenho para aux. Estudante (1554/2018-08)</t>
  </si>
  <si>
    <t>Primeiro empenho auxílio estudante (proc. 1554/2018-08)</t>
  </si>
  <si>
    <t>Pro-Labore</t>
  </si>
  <si>
    <t>Sol. 02/2018 - Primeiro empenho para pro labore (1555/2018-44)</t>
  </si>
  <si>
    <t>Primeiro empenho pro-labore 2018 (1555/2018-44)</t>
  </si>
  <si>
    <t>2018NE000288</t>
  </si>
  <si>
    <t>2018NE000289</t>
  </si>
  <si>
    <t>2018NE000287</t>
  </si>
  <si>
    <t>2018NE000286</t>
  </si>
  <si>
    <t>2018NE000285</t>
  </si>
  <si>
    <t>Of. 022/2018 - Solicitação de cancelamento parcial empenho 2018NE000287</t>
  </si>
  <si>
    <t>Of. 022/2018 - cancelamento parcial empenho diária país (2018NE000287)</t>
  </si>
  <si>
    <t>Diária Exterior</t>
  </si>
  <si>
    <t>Sol. 005/2018 - primeiro empenho para diária no exterior</t>
  </si>
  <si>
    <t>Sol. 005/2018 - primeiro empenho para diária exterior</t>
  </si>
  <si>
    <t>Correio</t>
  </si>
  <si>
    <t>Req. 01/2018 - Cep: 70854-060</t>
  </si>
  <si>
    <t>Repasse</t>
  </si>
  <si>
    <t>Lançado de acordo com e-mail 04/09/2018</t>
  </si>
  <si>
    <t>2018NE000305</t>
  </si>
  <si>
    <t>2018NE000306</t>
  </si>
  <si>
    <t>Req. 03/2018 - cartuchos</t>
  </si>
  <si>
    <t>SCDP 154/18 - Viviane Melo Mendonça</t>
  </si>
  <si>
    <t>SCDP 203/18 - Marcos Roberto Vieira Garcia</t>
  </si>
  <si>
    <t>Sol. 06/2018 - Reforço empenho aux. Estudante 2018NE000286</t>
  </si>
  <si>
    <t>SCDP 286/18 - Marcos Francisco Martins</t>
  </si>
  <si>
    <t>Req. 6477</t>
  </si>
  <si>
    <t>Req. 6477 - equipamentos para sala reunião DCHE</t>
  </si>
  <si>
    <t xml:space="preserve">2018NE000287 </t>
  </si>
  <si>
    <t>SCDP 305/18 - Rosana Batista Monteiro</t>
  </si>
  <si>
    <t>Liberação 2ª parcela RTN</t>
  </si>
  <si>
    <t>Passagem Aerea</t>
  </si>
  <si>
    <t>Of. 035/2018 - solicitação cancelamento empenho 2018NE000285</t>
  </si>
  <si>
    <t>Reforço de Empenho - Trust Tour Turismo</t>
  </si>
  <si>
    <t>Sol. 07/2018 - Empenho Trust Tour Turismo</t>
  </si>
  <si>
    <t>Req. 001</t>
  </si>
  <si>
    <t>Solicitação de Persianas</t>
  </si>
  <si>
    <t>2018NE801161</t>
  </si>
  <si>
    <t>Req. 45/2018 - Rosana Batista Monteiro</t>
  </si>
  <si>
    <t>Req. 002</t>
  </si>
  <si>
    <t>Manutenção ar condicionado</t>
  </si>
  <si>
    <t>Req. 005/18 - material de escritorio</t>
  </si>
  <si>
    <t>Req. 004/18 - material de escritorio</t>
  </si>
  <si>
    <t>Req. 96/2018 - Marcos Roberto Vieira Garcia</t>
  </si>
  <si>
    <t>SCDP 418/08 - Luciana Coutinho</t>
  </si>
  <si>
    <t>SCDP 436/18 - Paulo Gomes Lima</t>
  </si>
  <si>
    <t>Req. 94/2018 - Lucia Lombardi</t>
  </si>
  <si>
    <t>Despesas com cópias em abril de 2018</t>
  </si>
  <si>
    <t>Despesas com papel A4 em abril de 2018</t>
  </si>
  <si>
    <t>Despesas com cópias em maio de 2018</t>
  </si>
  <si>
    <t>Despesas com papel A4 em maio de 2018</t>
  </si>
  <si>
    <t>Despesas com cópias em junho de 2018</t>
  </si>
  <si>
    <t>Despesas com papel A4 em junho de 2018</t>
  </si>
  <si>
    <t>Débito de 60 cópias com a utilização da senha do DBio em abril de 2018</t>
  </si>
  <si>
    <t>2018NE000456</t>
  </si>
  <si>
    <t>2018NE000385</t>
  </si>
  <si>
    <t>Reforço empenho 2018NE000286</t>
  </si>
  <si>
    <t>Passagens Aereas</t>
  </si>
  <si>
    <t>08/2018 reforço empenho 2018NE801161</t>
  </si>
  <si>
    <t>Reforço empenho 2018NE801161</t>
  </si>
  <si>
    <t>2018NE801408</t>
  </si>
  <si>
    <t>Reforço empenho 2018NE000287 - Diária País</t>
  </si>
  <si>
    <t>Diarias País</t>
  </si>
  <si>
    <t>Reforço empenho 2018NE000287</t>
  </si>
  <si>
    <t>Passagem Internacional</t>
  </si>
  <si>
    <t>Primeiro empenho para passagens internacionais</t>
  </si>
  <si>
    <t>RTN-CUSTEIO/PASSAGENS E DESPESA COM LOCOMOÇÃO (339033-01)</t>
  </si>
  <si>
    <t>RTN-CUSTEIO/PASSAGENS E DESPESA COM LOCOMOÇÃO (339033-02) - Internacional</t>
  </si>
  <si>
    <t>2018NE801473</t>
  </si>
  <si>
    <t>2018NE000579</t>
  </si>
  <si>
    <t>2018NE000578</t>
  </si>
  <si>
    <t>SCDP 518/18 - Marcos Roberto Vieira Garcia</t>
  </si>
  <si>
    <t>Req. 6797</t>
  </si>
  <si>
    <t>Computador</t>
  </si>
  <si>
    <t>Req. 6780</t>
  </si>
  <si>
    <t>Materiais diversos</t>
  </si>
  <si>
    <t>Req. 06/2018 - materiais de escritorio</t>
  </si>
  <si>
    <t>Reforço empenho auxílio estudante 2018NE000286</t>
  </si>
  <si>
    <t>001 - cancelado</t>
  </si>
  <si>
    <t>002 - cancelado</t>
  </si>
  <si>
    <t>003 - Mauricio Herman de Souza</t>
  </si>
  <si>
    <t>004 - Luis Antonio Groppo</t>
  </si>
  <si>
    <t>005 - Monica Ribeiro da Silva</t>
  </si>
  <si>
    <t>Req. 128/2018 - Isabel Maria Ribeiro Ferin Cunha</t>
  </si>
  <si>
    <t>2018NE000630</t>
  </si>
  <si>
    <t>Req. S/N - Lucia lombardi</t>
  </si>
  <si>
    <t>Liberação 3ª parcela RTN</t>
  </si>
  <si>
    <t>Reforço de empenho de pró-labore 2018NE000288</t>
  </si>
  <si>
    <t>Reforço empenho 2018NE000288</t>
  </si>
  <si>
    <t>Req. 149/2018 - Marcio Antonio Gatti</t>
  </si>
  <si>
    <t>Trust tour</t>
  </si>
  <si>
    <t>Reforço do empenho passagens nacionais 2018NE801161</t>
  </si>
  <si>
    <t>Reforço empenho passagens internacionais 2018NE801473</t>
  </si>
  <si>
    <t>reforço empenho 2018NE801473</t>
  </si>
  <si>
    <t>2018NE801588</t>
  </si>
  <si>
    <t>Req. 140/2018 - Maria Carla Corrochano</t>
  </si>
  <si>
    <t>2018NE000654</t>
  </si>
  <si>
    <t>2018NE000655</t>
  </si>
  <si>
    <t>2018NE801606</t>
  </si>
  <si>
    <t>SCDP 643/18 - Marcio Antonio Gatti</t>
  </si>
  <si>
    <t>SCDP 649/18 - Hylio Lagana Fernandes</t>
  </si>
  <si>
    <t>Despesas com cópias em julho de 2018</t>
  </si>
  <si>
    <t>Despesas com papel A4 em julho de 2018</t>
  </si>
  <si>
    <t>Despesas com cópias em agosto de 2018</t>
  </si>
  <si>
    <t>Despesas com papel A4 em agosto de 2018</t>
  </si>
  <si>
    <t>Hospedagem</t>
  </si>
  <si>
    <t>Req. 001/2018 - Isabel Cunha Ferin</t>
  </si>
  <si>
    <t>Req. 002/2018 - Luciana Salazar Salgado</t>
  </si>
  <si>
    <t>SCDP 691/18 - Dulcineia Ferreira</t>
  </si>
  <si>
    <t>Manutenção</t>
  </si>
  <si>
    <t>Req. 003 - manutenção de ar condicionado</t>
  </si>
  <si>
    <t>Req. 007/2018 - material de almoxarifado</t>
  </si>
  <si>
    <t>Req. 008/2018 - material de almoxarifado</t>
  </si>
  <si>
    <t>Req. 009/2018 - material de almoxarifado</t>
  </si>
  <si>
    <t>Req. 010/2018 - material de almoxarifado</t>
  </si>
  <si>
    <t>Req. 011/2018 - material de almoxarifado</t>
  </si>
  <si>
    <t>Req. 012/2018 - material de almoxarifado</t>
  </si>
  <si>
    <t>Req. 013/2018 - material de almoxarifado</t>
  </si>
  <si>
    <t>Transporte</t>
  </si>
  <si>
    <t>Transporte Helena Costa Freitas - Sousas/SP - 30/10/2018</t>
  </si>
  <si>
    <t>Of. 050/2018 DCHE - cancelamento parcial do empenho</t>
  </si>
  <si>
    <t>Reforço empenho 2018NE000289</t>
  </si>
  <si>
    <t>Pro-labore</t>
  </si>
  <si>
    <t>Of. 050/2018 - cancelamento parcial empenho (NE000288 e 289) pro-labore</t>
  </si>
  <si>
    <t>SCDP 783/18 - Tereza Mello</t>
  </si>
  <si>
    <t>SCDP 784/18 - Hylio Lagna Fernandes</t>
  </si>
  <si>
    <t>SCDP 794/18 - Vanda Aparecida Silva</t>
  </si>
  <si>
    <t>SCDP 453/18 - Marcos Francisco martins</t>
  </si>
  <si>
    <t>SCDP 535/18 - Rosa Aparecida Pinheiro</t>
  </si>
  <si>
    <t>2018NE000847</t>
  </si>
  <si>
    <t>Of. 050/2018 DCHE - cancelamento parcial do empenho 2018NE000288</t>
  </si>
  <si>
    <t>2018NE000848</t>
  </si>
  <si>
    <t>Of. 052/2018 DCHE - cancelamento parcial do empenho 2018NE000288</t>
  </si>
  <si>
    <t>Of. 052/2018 DCHE - cancelamento parcial do empenho 2018NE000289</t>
  </si>
  <si>
    <t>Of. 052/2018 - cancelamento parcial empenho (NE000288 e 289) pro-labore</t>
  </si>
  <si>
    <t>Diária no país</t>
  </si>
  <si>
    <t>Sol. 16/2018 - reforço empenho 2018NE000287 diária no páis</t>
  </si>
  <si>
    <t>Helena Costa Lopes Freitas - período 30 a 31/10/2018</t>
  </si>
  <si>
    <t>2018NE000855</t>
  </si>
  <si>
    <t>Sol. 16/2018 - Reforço empenho 2018NE000287</t>
  </si>
  <si>
    <t>2018NE000853</t>
  </si>
  <si>
    <t>2018NE000854</t>
  </si>
  <si>
    <t>Of. 054/2018 DCHE - cancelamento parcial do empenho 2018NE000288</t>
  </si>
  <si>
    <t>Of. 054/2018 DCHE - cancelamento parcial do empenho 2018NE000289</t>
  </si>
  <si>
    <t>Pró-labore</t>
  </si>
  <si>
    <t>Of. 054/2018 - Cancelamento parcial empenho (NE000288 e 289) pró-labore</t>
  </si>
  <si>
    <t>01/2018 - Bruna Cristiane Grando</t>
  </si>
  <si>
    <t>006 - Roseli Gonçalves Ribeiro Martins Garcia</t>
  </si>
  <si>
    <t>001/2018 - Célia Regina Batista Serrão</t>
  </si>
  <si>
    <t>Of. 059/2018 - cancelamento parcial do empenho 2018NE000286</t>
  </si>
  <si>
    <t>Of. 058/2018 - cancelamento parcial do empenho 2018NE801473</t>
  </si>
  <si>
    <t>of. 056/2018 - Cancelamento saldo do empenho 2018NE000306</t>
  </si>
  <si>
    <t>Of. 057/2018 - cancelamento saldo empenho 2018NE801161</t>
  </si>
  <si>
    <t>sol. 017/2018 - reforço empenho 2018NE000288 pro-labore</t>
  </si>
  <si>
    <t>Sol. 017/2018 - reforço empenho 2018NE000288</t>
  </si>
  <si>
    <t>Sol. 017/2018 - reforço empenho 2018NE000289</t>
  </si>
  <si>
    <t>2018NE000896</t>
  </si>
  <si>
    <t>2018NE000897</t>
  </si>
  <si>
    <t>2018NE000899</t>
  </si>
  <si>
    <t>2018NE000898</t>
  </si>
  <si>
    <t>2018NE000903</t>
  </si>
  <si>
    <t>2018NE000904</t>
  </si>
  <si>
    <t>2018NE802052</t>
  </si>
  <si>
    <t>2018NE802051</t>
  </si>
  <si>
    <t>Req. Transporte contratado_06/12/2018 Piero Camargo _ São Carlos/Sorocaba/SãoCarlos</t>
  </si>
  <si>
    <t>002/2018 - David George Elliff</t>
  </si>
  <si>
    <t>003/2018 - Leda Maria de Souza Freitas Farah</t>
  </si>
  <si>
    <t>004/2018 - Mauricio Oliveira Santos</t>
  </si>
  <si>
    <t>005/2018 - Janaina Lima Nogueira Calaça de Sá</t>
  </si>
  <si>
    <t>006/2018 - Mariana Ormenese Dias</t>
  </si>
  <si>
    <t>007/2018 - Maria de Lurdes Almeida e Silva Lucena</t>
  </si>
  <si>
    <t>008/2018 - Paulo Bruno Pistili Rodrigues</t>
  </si>
  <si>
    <t>01/18 - Bianca Araci de Figueiredo</t>
  </si>
  <si>
    <t>02/18 - Arlindo Lins de melo Junior</t>
  </si>
  <si>
    <t>03/18 - Arlindo Lins de melo Junior</t>
  </si>
  <si>
    <t>04/18 - Sara Laham Sonetti</t>
  </si>
  <si>
    <t>05/18 - Laine Horta Lima</t>
  </si>
  <si>
    <t>06/18 - Beatriz Ribeiro de Camargo</t>
  </si>
  <si>
    <t>02/2018 - Sara Laham Sonetti</t>
  </si>
  <si>
    <t>03/2018 - José Edson de Oliveira</t>
  </si>
  <si>
    <t>07/18 - José Edson de Oliveira</t>
  </si>
  <si>
    <t>Req. 14/2018 - material escritorio</t>
  </si>
  <si>
    <t>Passagens Internacional</t>
  </si>
  <si>
    <t>Diária Ext.</t>
  </si>
  <si>
    <t>Passagem Nacional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</si>
</sst>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_ ;[Red]\-0.00\ "/>
    <numFmt numFmtId="166" formatCode="0.0"/>
    <numFmt numFmtId="16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164" fontId="2" fillId="0" borderId="10" xfId="62" applyNumberFormat="1" applyFont="1" applyBorder="1" applyAlignment="1" applyProtection="1">
      <alignment wrapText="1"/>
      <protection locked="0"/>
    </xf>
    <xf numFmtId="164" fontId="4" fillId="0" borderId="10" xfId="62" applyNumberFormat="1" applyFont="1" applyBorder="1" applyAlignment="1">
      <alignment wrapText="1"/>
    </xf>
    <xf numFmtId="14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164" fontId="4" fillId="0" borderId="10" xfId="62" applyNumberFormat="1" applyFont="1" applyBorder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 wrapText="1"/>
      <protection locked="0"/>
    </xf>
    <xf numFmtId="164" fontId="2" fillId="0" borderId="12" xfId="62" applyNumberFormat="1" applyFont="1" applyFill="1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164" fontId="0" fillId="0" borderId="10" xfId="62" applyNumberFormat="1" applyFont="1" applyBorder="1" applyAlignment="1">
      <alignment wrapText="1"/>
    </xf>
    <xf numFmtId="14" fontId="0" fillId="0" borderId="13" xfId="0" applyNumberFormat="1" applyBorder="1" applyAlignment="1">
      <alignment wrapText="1"/>
    </xf>
    <xf numFmtId="14" fontId="4" fillId="0" borderId="13" xfId="0" applyNumberFormat="1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7" fillId="0" borderId="10" xfId="0" applyFont="1" applyBorder="1" applyAlignment="1">
      <alignment/>
    </xf>
    <xf numFmtId="164" fontId="47" fillId="0" borderId="10" xfId="0" applyNumberFormat="1" applyFont="1" applyBorder="1" applyAlignment="1">
      <alignment/>
    </xf>
    <xf numFmtId="0" fontId="2" fillId="0" borderId="11" xfId="0" applyFont="1" applyFill="1" applyBorder="1" applyAlignment="1" applyProtection="1">
      <alignment wrapText="1"/>
      <protection locked="0"/>
    </xf>
    <xf numFmtId="164" fontId="2" fillId="0" borderId="10" xfId="62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62" applyNumberFormat="1" applyFont="1" applyBorder="1" applyAlignment="1">
      <alignment wrapText="1"/>
    </xf>
    <xf numFmtId="164" fontId="4" fillId="0" borderId="0" xfId="62" applyNumberFormat="1" applyFont="1" applyBorder="1" applyAlignment="1">
      <alignment wrapText="1"/>
    </xf>
    <xf numFmtId="0" fontId="4" fillId="0" borderId="10" xfId="62" applyNumberFormat="1" applyFont="1" applyBorder="1" applyAlignment="1">
      <alignment wrapText="1"/>
    </xf>
    <xf numFmtId="165" fontId="3" fillId="0" borderId="10" xfId="0" applyNumberFormat="1" applyFont="1" applyBorder="1" applyAlignment="1">
      <alignment horizontal="center" wrapText="1"/>
    </xf>
    <xf numFmtId="165" fontId="4" fillId="0" borderId="10" xfId="62" applyNumberFormat="1" applyFont="1" applyBorder="1" applyAlignment="1">
      <alignment wrapText="1"/>
    </xf>
    <xf numFmtId="165" fontId="4" fillId="0" borderId="0" xfId="62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164" fontId="48" fillId="0" borderId="10" xfId="62" applyNumberFormat="1" applyFont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 wrapText="1"/>
    </xf>
    <xf numFmtId="4" fontId="48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164" fontId="4" fillId="0" borderId="12" xfId="62" applyNumberFormat="1" applyFont="1" applyFill="1" applyBorder="1" applyAlignment="1" applyProtection="1">
      <alignment wrapText="1"/>
      <protection locked="0"/>
    </xf>
    <xf numFmtId="164" fontId="4" fillId="0" borderId="10" xfId="62" applyNumberFormat="1" applyFont="1" applyFill="1" applyBorder="1" applyAlignment="1" applyProtection="1">
      <alignment wrapText="1"/>
      <protection locked="0"/>
    </xf>
    <xf numFmtId="0" fontId="28" fillId="0" borderId="10" xfId="0" applyFont="1" applyBorder="1" applyAlignment="1">
      <alignment wrapText="1"/>
    </xf>
    <xf numFmtId="164" fontId="40" fillId="0" borderId="10" xfId="62" applyNumberFormat="1" applyFont="1" applyBorder="1" applyAlignment="1">
      <alignment wrapText="1"/>
    </xf>
    <xf numFmtId="164" fontId="28" fillId="0" borderId="10" xfId="62" applyNumberFormat="1" applyFont="1" applyBorder="1" applyAlignment="1">
      <alignment wrapText="1"/>
    </xf>
    <xf numFmtId="14" fontId="49" fillId="0" borderId="13" xfId="0" applyNumberFormat="1" applyFont="1" applyBorder="1" applyAlignment="1" applyProtection="1">
      <alignment wrapText="1"/>
      <protection locked="0"/>
    </xf>
    <xf numFmtId="14" fontId="49" fillId="0" borderId="10" xfId="0" applyNumberFormat="1" applyFont="1" applyBorder="1" applyAlignment="1" applyProtection="1">
      <alignment wrapText="1"/>
      <protection locked="0"/>
    </xf>
    <xf numFmtId="0" fontId="49" fillId="0" borderId="11" xfId="0" applyFont="1" applyFill="1" applyBorder="1" applyAlignment="1" applyProtection="1">
      <alignment wrapText="1"/>
      <protection locked="0"/>
    </xf>
    <xf numFmtId="14" fontId="28" fillId="0" borderId="10" xfId="0" applyNumberFormat="1" applyFont="1" applyBorder="1" applyAlignment="1">
      <alignment wrapText="1"/>
    </xf>
    <xf numFmtId="0" fontId="4" fillId="0" borderId="11" xfId="0" applyFont="1" applyFill="1" applyBorder="1" applyAlignment="1" applyProtection="1">
      <alignment wrapText="1"/>
      <protection locked="0"/>
    </xf>
    <xf numFmtId="0" fontId="40" fillId="0" borderId="10" xfId="0" applyFont="1" applyBorder="1" applyAlignment="1">
      <alignment wrapText="1"/>
    </xf>
    <xf numFmtId="2" fontId="4" fillId="0" borderId="10" xfId="0" applyNumberFormat="1" applyFont="1" applyBorder="1" applyAlignment="1" applyProtection="1">
      <alignment wrapText="1"/>
      <protection locked="0"/>
    </xf>
    <xf numFmtId="0" fontId="28" fillId="0" borderId="10" xfId="0" applyFont="1" applyFill="1" applyBorder="1" applyAlignment="1">
      <alignment wrapText="1"/>
    </xf>
    <xf numFmtId="0" fontId="4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wrapText="1"/>
      <protection locked="0"/>
    </xf>
    <xf numFmtId="0" fontId="49" fillId="0" borderId="10" xfId="0" applyFont="1" applyFill="1" applyBorder="1" applyAlignment="1" applyProtection="1">
      <alignment wrapText="1"/>
      <protection locked="0"/>
    </xf>
    <xf numFmtId="4" fontId="40" fillId="0" borderId="10" xfId="0" applyNumberFormat="1" applyFont="1" applyBorder="1" applyAlignment="1">
      <alignment wrapText="1"/>
    </xf>
    <xf numFmtId="2" fontId="28" fillId="0" borderId="10" xfId="0" applyNumberFormat="1" applyFont="1" applyBorder="1" applyAlignment="1">
      <alignment wrapText="1"/>
    </xf>
    <xf numFmtId="4" fontId="28" fillId="0" borderId="10" xfId="0" applyNumberFormat="1" applyFont="1" applyBorder="1" applyAlignment="1">
      <alignment wrapText="1"/>
    </xf>
    <xf numFmtId="164" fontId="48" fillId="0" borderId="10" xfId="62" applyNumberFormat="1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65" fontId="4" fillId="0" borderId="10" xfId="62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62" applyNumberFormat="1" applyFont="1" applyBorder="1" applyAlignment="1">
      <alignment wrapText="1"/>
    </xf>
    <xf numFmtId="0" fontId="48" fillId="0" borderId="11" xfId="0" applyFont="1" applyBorder="1" applyAlignment="1" applyProtection="1">
      <alignment wrapText="1"/>
      <protection locked="0"/>
    </xf>
    <xf numFmtId="0" fontId="48" fillId="0" borderId="11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164" fontId="0" fillId="0" borderId="10" xfId="62" applyNumberFormat="1" applyFont="1" applyBorder="1" applyAlignment="1">
      <alignment wrapText="1"/>
    </xf>
    <xf numFmtId="164" fontId="49" fillId="0" borderId="10" xfId="62" applyNumberFormat="1" applyFont="1" applyFill="1" applyBorder="1" applyAlignment="1" applyProtection="1">
      <alignment wrapText="1"/>
      <protection locked="0"/>
    </xf>
    <xf numFmtId="14" fontId="0" fillId="0" borderId="10" xfId="0" applyNumberFormat="1" applyFont="1" applyBorder="1" applyAlignment="1">
      <alignment wrapText="1"/>
    </xf>
    <xf numFmtId="0" fontId="49" fillId="0" borderId="10" xfId="0" applyFont="1" applyBorder="1" applyAlignment="1" applyProtection="1">
      <alignment wrapText="1"/>
      <protection locked="0"/>
    </xf>
    <xf numFmtId="0" fontId="49" fillId="0" borderId="11" xfId="0" applyFont="1" applyBorder="1" applyAlignment="1" applyProtection="1">
      <alignment wrapText="1"/>
      <protection locked="0"/>
    </xf>
    <xf numFmtId="0" fontId="47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B1">
      <selection activeCell="D8" sqref="D8"/>
    </sheetView>
  </sheetViews>
  <sheetFormatPr defaultColWidth="9.140625" defaultRowHeight="15"/>
  <cols>
    <col min="1" max="2" width="17.00390625" style="2" customWidth="1"/>
    <col min="3" max="3" width="60.00390625" style="2" customWidth="1"/>
    <col min="4" max="6" width="15.7109375" style="2" customWidth="1"/>
    <col min="7" max="16384" width="9.140625" style="2" customWidth="1"/>
  </cols>
  <sheetData>
    <row r="1" spans="1:6" ht="17.25">
      <c r="A1" s="78" t="s">
        <v>6</v>
      </c>
      <c r="B1" s="78"/>
      <c r="C1" s="78"/>
      <c r="D1" s="78"/>
      <c r="E1" s="78"/>
      <c r="F1" s="78"/>
    </row>
    <row r="2" spans="1:6" ht="15">
      <c r="A2" s="79" t="s">
        <v>7</v>
      </c>
      <c r="B2" s="80"/>
      <c r="C2" s="80"/>
      <c r="D2" s="80"/>
      <c r="E2" s="80"/>
      <c r="F2" s="81"/>
    </row>
    <row r="3" spans="1:6" ht="15">
      <c r="A3" s="82" t="s">
        <v>0</v>
      </c>
      <c r="B3" s="83"/>
      <c r="C3" s="83"/>
      <c r="D3" s="83"/>
      <c r="E3" s="83"/>
      <c r="F3" s="84"/>
    </row>
    <row r="4" spans="1:6" ht="15">
      <c r="A4" s="85" t="s">
        <v>16</v>
      </c>
      <c r="B4" s="86"/>
      <c r="C4" s="86"/>
      <c r="D4" s="86"/>
      <c r="E4" s="86"/>
      <c r="F4" s="87"/>
    </row>
    <row r="5" spans="1:6" ht="15">
      <c r="A5" s="88" t="s">
        <v>17</v>
      </c>
      <c r="B5" s="89"/>
      <c r="C5" s="89"/>
      <c r="D5" s="89"/>
      <c r="E5" s="89"/>
      <c r="F5" s="90"/>
    </row>
    <row r="6" spans="1:6" ht="15">
      <c r="A6" s="3" t="s">
        <v>1</v>
      </c>
      <c r="B6" s="3" t="s">
        <v>14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5">
      <c r="A7" s="18">
        <v>43199</v>
      </c>
      <c r="B7" s="1" t="s">
        <v>71</v>
      </c>
      <c r="C7" s="4" t="s">
        <v>72</v>
      </c>
      <c r="D7" s="5"/>
      <c r="E7" s="5">
        <v>20988.82</v>
      </c>
      <c r="F7" s="6">
        <f>E7-D7</f>
        <v>20988.82</v>
      </c>
    </row>
    <row r="8" spans="1:6" ht="15">
      <c r="A8" s="1">
        <v>43238</v>
      </c>
      <c r="B8" s="1"/>
      <c r="C8" s="22" t="s">
        <v>78</v>
      </c>
      <c r="D8" s="5">
        <v>4000</v>
      </c>
      <c r="E8" s="5"/>
      <c r="F8" s="6">
        <f>F7-D8+E8</f>
        <v>16988.82</v>
      </c>
    </row>
    <row r="9" spans="1:6" ht="15">
      <c r="A9" s="7">
        <v>43276</v>
      </c>
      <c r="B9" s="7" t="s">
        <v>80</v>
      </c>
      <c r="C9" s="20" t="s">
        <v>81</v>
      </c>
      <c r="D9" s="9">
        <v>15518.87</v>
      </c>
      <c r="E9" s="14"/>
      <c r="F9" s="6">
        <f aca="true" t="shared" si="0" ref="F9:F20">F8-D9+E9</f>
        <v>1469.949999999999</v>
      </c>
    </row>
    <row r="10" spans="1:6" ht="15">
      <c r="A10" s="1"/>
      <c r="B10" s="1"/>
      <c r="C10" s="21"/>
      <c r="D10" s="26"/>
      <c r="E10" s="14"/>
      <c r="F10" s="6">
        <f t="shared" si="0"/>
        <v>1469.949999999999</v>
      </c>
    </row>
    <row r="11" spans="1:6" ht="15">
      <c r="A11" s="10"/>
      <c r="B11" s="10"/>
      <c r="C11" s="25"/>
      <c r="D11" s="11"/>
      <c r="E11" s="5"/>
      <c r="F11" s="6">
        <f t="shared" si="0"/>
        <v>1469.949999999999</v>
      </c>
    </row>
    <row r="12" spans="1:6" ht="15">
      <c r="A12" s="12"/>
      <c r="B12" s="12"/>
      <c r="C12" s="13"/>
      <c r="D12" s="9"/>
      <c r="E12" s="9"/>
      <c r="F12" s="6">
        <f t="shared" si="0"/>
        <v>1469.949999999999</v>
      </c>
    </row>
    <row r="13" spans="1:6" ht="15">
      <c r="A13" s="1"/>
      <c r="B13" s="1"/>
      <c r="C13" s="14"/>
      <c r="D13" s="15"/>
      <c r="E13" s="6"/>
      <c r="F13" s="6">
        <f t="shared" si="0"/>
        <v>1469.949999999999</v>
      </c>
    </row>
    <row r="14" spans="1:6" ht="15">
      <c r="A14" s="12"/>
      <c r="B14" s="12"/>
      <c r="C14" s="27"/>
      <c r="D14" s="15"/>
      <c r="E14" s="9"/>
      <c r="F14" s="6">
        <f t="shared" si="0"/>
        <v>1469.949999999999</v>
      </c>
    </row>
    <row r="15" spans="1:6" ht="15">
      <c r="A15" s="12"/>
      <c r="B15" s="12"/>
      <c r="C15" s="14"/>
      <c r="D15" s="53"/>
      <c r="E15" s="9"/>
      <c r="F15" s="6">
        <f t="shared" si="0"/>
        <v>1469.949999999999</v>
      </c>
    </row>
    <row r="16" spans="1:6" ht="15">
      <c r="A16" s="1"/>
      <c r="B16" s="1"/>
      <c r="C16" s="14"/>
      <c r="D16" s="15"/>
      <c r="E16" s="16"/>
      <c r="F16" s="6">
        <f t="shared" si="0"/>
        <v>1469.949999999999</v>
      </c>
    </row>
    <row r="17" spans="1:6" ht="15">
      <c r="A17" s="1"/>
      <c r="B17" s="1"/>
      <c r="C17" s="14"/>
      <c r="D17" s="15"/>
      <c r="E17" s="14"/>
      <c r="F17" s="6">
        <f t="shared" si="0"/>
        <v>1469.949999999999</v>
      </c>
    </row>
    <row r="18" spans="1:6" ht="15">
      <c r="A18" s="1"/>
      <c r="B18" s="1"/>
      <c r="C18" s="14"/>
      <c r="D18" s="17"/>
      <c r="E18" s="17"/>
      <c r="F18" s="6">
        <f t="shared" si="0"/>
        <v>1469.949999999999</v>
      </c>
    </row>
    <row r="19" spans="1:6" ht="15">
      <c r="A19" s="1"/>
      <c r="B19" s="1"/>
      <c r="C19" s="14"/>
      <c r="D19" s="17"/>
      <c r="E19" s="17"/>
      <c r="F19" s="6">
        <f t="shared" si="0"/>
        <v>1469.949999999999</v>
      </c>
    </row>
    <row r="20" spans="1:6" ht="15">
      <c r="A20" s="1"/>
      <c r="B20" s="1"/>
      <c r="C20" s="14"/>
      <c r="D20" s="17"/>
      <c r="E20" s="17"/>
      <c r="F20" s="6">
        <f t="shared" si="0"/>
        <v>1469.949999999999</v>
      </c>
    </row>
    <row r="21" spans="1:6" ht="15">
      <c r="A21" s="28"/>
      <c r="B21" s="28"/>
      <c r="C21" s="29"/>
      <c r="D21" s="30"/>
      <c r="E21" s="30"/>
      <c r="F21" s="31"/>
    </row>
    <row r="22" spans="3:6" ht="17.25">
      <c r="C22" s="23" t="s">
        <v>12</v>
      </c>
      <c r="D22" s="24">
        <f>SUM(D7:D20)</f>
        <v>19518.870000000003</v>
      </c>
      <c r="E22" s="24">
        <f>SUM(E7:E20)</f>
        <v>20988.82</v>
      </c>
      <c r="F22" s="6">
        <f>E22-D22</f>
        <v>1469.949999999997</v>
      </c>
    </row>
  </sheetData>
  <sheetProtection password="E4F4" sheet="1" formatRows="0" insertColumns="0" insertRows="0" insertHyperlinks="0" deleteColumns="0" deleteRows="0" selectLockedCells="1" sort="0" autoFilter="0" pivotTables="0" selectUnlockedCells="1"/>
  <mergeCells count="5">
    <mergeCell ref="A1:F1"/>
    <mergeCell ref="A2:F2"/>
    <mergeCell ref="A3:F3"/>
    <mergeCell ref="A4:F4"/>
    <mergeCell ref="A5:F5"/>
  </mergeCells>
  <printOptions/>
  <pageMargins left="0.3937007874015748" right="0.2362204724409449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12.28125" style="0" customWidth="1"/>
    <col min="2" max="2" width="15.57421875" style="0" customWidth="1"/>
    <col min="3" max="3" width="69.8515625" style="0" customWidth="1"/>
    <col min="4" max="6" width="13.7109375" style="0" customWidth="1"/>
    <col min="8" max="8" width="12.28125" style="0" customWidth="1"/>
    <col min="9" max="9" width="14.421875" style="0" customWidth="1"/>
    <col min="10" max="10" width="69.8515625" style="0" customWidth="1"/>
    <col min="11" max="13" width="13.7109375" style="0" customWidth="1"/>
  </cols>
  <sheetData>
    <row r="1" spans="1:13" ht="17.25">
      <c r="A1" s="91" t="s">
        <v>6</v>
      </c>
      <c r="B1" s="91"/>
      <c r="C1" s="91"/>
      <c r="D1" s="91"/>
      <c r="E1" s="91"/>
      <c r="F1" s="91"/>
      <c r="H1" s="91" t="s">
        <v>6</v>
      </c>
      <c r="I1" s="91"/>
      <c r="J1" s="91"/>
      <c r="K1" s="91"/>
      <c r="L1" s="91"/>
      <c r="M1" s="91"/>
    </row>
    <row r="2" spans="1:13" ht="15">
      <c r="A2" s="92" t="s">
        <v>7</v>
      </c>
      <c r="B2" s="93"/>
      <c r="C2" s="93"/>
      <c r="D2" s="93"/>
      <c r="E2" s="93"/>
      <c r="F2" s="94"/>
      <c r="H2" s="92" t="s">
        <v>7</v>
      </c>
      <c r="I2" s="93"/>
      <c r="J2" s="93"/>
      <c r="K2" s="93"/>
      <c r="L2" s="93"/>
      <c r="M2" s="94"/>
    </row>
    <row r="3" spans="1:13" ht="15">
      <c r="A3" s="95" t="s">
        <v>0</v>
      </c>
      <c r="B3" s="96"/>
      <c r="C3" s="96"/>
      <c r="D3" s="96"/>
      <c r="E3" s="96"/>
      <c r="F3" s="97"/>
      <c r="H3" s="95" t="s">
        <v>0</v>
      </c>
      <c r="I3" s="96"/>
      <c r="J3" s="96"/>
      <c r="K3" s="96"/>
      <c r="L3" s="96"/>
      <c r="M3" s="97"/>
    </row>
    <row r="4" spans="1:13" ht="15">
      <c r="A4" s="98" t="s">
        <v>31</v>
      </c>
      <c r="B4" s="99"/>
      <c r="C4" s="99"/>
      <c r="D4" s="99"/>
      <c r="E4" s="99"/>
      <c r="F4" s="100"/>
      <c r="H4" s="98" t="s">
        <v>32</v>
      </c>
      <c r="I4" s="99"/>
      <c r="J4" s="99"/>
      <c r="K4" s="99"/>
      <c r="L4" s="99"/>
      <c r="M4" s="100"/>
    </row>
    <row r="5" spans="1:13" ht="15">
      <c r="A5" s="88" t="s">
        <v>17</v>
      </c>
      <c r="B5" s="89"/>
      <c r="C5" s="89"/>
      <c r="D5" s="89"/>
      <c r="E5" s="89"/>
      <c r="F5" s="90"/>
      <c r="H5" s="88" t="s">
        <v>17</v>
      </c>
      <c r="I5" s="89"/>
      <c r="J5" s="89"/>
      <c r="K5" s="89"/>
      <c r="L5" s="89"/>
      <c r="M5" s="90"/>
    </row>
    <row r="6" spans="1:13" ht="15">
      <c r="A6" s="3" t="s">
        <v>1</v>
      </c>
      <c r="B6" s="3" t="s">
        <v>14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1</v>
      </c>
      <c r="I6" s="3" t="s">
        <v>14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5">
      <c r="A7" s="18"/>
      <c r="B7" s="1"/>
      <c r="C7" s="40"/>
      <c r="D7" s="9"/>
      <c r="E7" s="9"/>
      <c r="F7" s="6">
        <f>E7-D7</f>
        <v>0</v>
      </c>
      <c r="H7" s="18"/>
      <c r="I7" s="1"/>
      <c r="J7" s="40"/>
      <c r="K7" s="9"/>
      <c r="L7" s="9"/>
      <c r="M7" s="6">
        <f>L7-K7</f>
        <v>0</v>
      </c>
    </row>
    <row r="8" spans="1:13" ht="25.5" customHeight="1">
      <c r="A8" s="1"/>
      <c r="B8" s="1"/>
      <c r="C8" s="40"/>
      <c r="D8" s="5"/>
      <c r="E8" s="5"/>
      <c r="F8" s="6">
        <f>F7-D8+E8</f>
        <v>0</v>
      </c>
      <c r="H8" s="1"/>
      <c r="I8" s="1"/>
      <c r="J8" s="40"/>
      <c r="K8" s="9"/>
      <c r="L8" s="5"/>
      <c r="M8" s="6">
        <f>M7-K8+L8</f>
        <v>0</v>
      </c>
    </row>
    <row r="9" spans="1:13" ht="15">
      <c r="A9" s="1"/>
      <c r="B9" s="1"/>
      <c r="C9" s="40"/>
      <c r="D9" s="15"/>
      <c r="E9" s="41"/>
      <c r="F9" s="6">
        <f aca="true" t="shared" si="0" ref="F9:F57">F8-D9+E9</f>
        <v>0</v>
      </c>
      <c r="H9" s="1"/>
      <c r="I9" s="1"/>
      <c r="J9" s="40"/>
      <c r="K9" s="15"/>
      <c r="L9" s="41"/>
      <c r="M9" s="6">
        <f aca="true" t="shared" si="1" ref="M9:M57">M8-K9+L9</f>
        <v>0</v>
      </c>
    </row>
    <row r="10" spans="1:13" ht="15">
      <c r="A10" s="1"/>
      <c r="B10" s="1"/>
      <c r="C10" s="40"/>
      <c r="D10" s="43"/>
      <c r="E10" s="14"/>
      <c r="F10" s="6">
        <f t="shared" si="0"/>
        <v>0</v>
      </c>
      <c r="H10" s="1"/>
      <c r="I10" s="1"/>
      <c r="J10" s="40"/>
      <c r="K10" s="43"/>
      <c r="L10" s="14"/>
      <c r="M10" s="6">
        <f t="shared" si="1"/>
        <v>0</v>
      </c>
    </row>
    <row r="11" spans="1:13" ht="15">
      <c r="A11" s="18"/>
      <c r="B11" s="1"/>
      <c r="C11" s="40"/>
      <c r="D11" s="43"/>
      <c r="E11" s="5"/>
      <c r="F11" s="6">
        <f t="shared" si="0"/>
        <v>0</v>
      </c>
      <c r="H11" s="18"/>
      <c r="I11" s="1"/>
      <c r="J11" s="40"/>
      <c r="K11" s="43"/>
      <c r="L11" s="5"/>
      <c r="M11" s="6">
        <f t="shared" si="1"/>
        <v>0</v>
      </c>
    </row>
    <row r="12" spans="1:13" ht="15">
      <c r="A12" s="10"/>
      <c r="B12" s="10"/>
      <c r="C12" s="57"/>
      <c r="D12" s="43"/>
      <c r="E12" s="9"/>
      <c r="F12" s="6">
        <f t="shared" si="0"/>
        <v>0</v>
      </c>
      <c r="H12" s="10"/>
      <c r="I12" s="10"/>
      <c r="J12" s="57"/>
      <c r="K12" s="43"/>
      <c r="L12" s="9"/>
      <c r="M12" s="6">
        <f t="shared" si="1"/>
        <v>0</v>
      </c>
    </row>
    <row r="13" spans="1:13" ht="15">
      <c r="A13" s="1"/>
      <c r="B13" s="10"/>
      <c r="C13" s="57"/>
      <c r="D13" s="15"/>
      <c r="E13" s="6"/>
      <c r="F13" s="6">
        <f t="shared" si="0"/>
        <v>0</v>
      </c>
      <c r="H13" s="1"/>
      <c r="I13" s="10"/>
      <c r="J13" s="57"/>
      <c r="K13" s="15"/>
      <c r="L13" s="6"/>
      <c r="M13" s="6">
        <f t="shared" si="1"/>
        <v>0</v>
      </c>
    </row>
    <row r="14" spans="1:13" ht="15">
      <c r="A14" s="1"/>
      <c r="B14" s="1"/>
      <c r="C14" s="14"/>
      <c r="D14" s="15"/>
      <c r="E14" s="6"/>
      <c r="F14" s="6">
        <f t="shared" si="0"/>
        <v>0</v>
      </c>
      <c r="H14" s="1"/>
      <c r="I14" s="1"/>
      <c r="J14" s="44"/>
      <c r="K14" s="15"/>
      <c r="L14" s="6"/>
      <c r="M14" s="6">
        <f t="shared" si="1"/>
        <v>0</v>
      </c>
    </row>
    <row r="15" spans="1:13" ht="15">
      <c r="A15" s="12"/>
      <c r="B15" s="12"/>
      <c r="C15" s="54"/>
      <c r="D15" s="15"/>
      <c r="E15" s="9"/>
      <c r="F15" s="6">
        <f t="shared" si="0"/>
        <v>0</v>
      </c>
      <c r="H15" s="12"/>
      <c r="I15" s="12"/>
      <c r="J15" s="54"/>
      <c r="K15" s="15"/>
      <c r="L15" s="9"/>
      <c r="M15" s="6">
        <f t="shared" si="1"/>
        <v>0</v>
      </c>
    </row>
    <row r="16" spans="1:13" ht="15">
      <c r="A16" s="1"/>
      <c r="B16" s="1"/>
      <c r="C16" s="44"/>
      <c r="D16" s="46"/>
      <c r="E16" s="9"/>
      <c r="F16" s="6">
        <f t="shared" si="0"/>
        <v>0</v>
      </c>
      <c r="H16" s="1"/>
      <c r="I16" s="1"/>
      <c r="J16" s="44"/>
      <c r="K16" s="45"/>
      <c r="L16" s="9"/>
      <c r="M16" s="6">
        <f t="shared" si="1"/>
        <v>0</v>
      </c>
    </row>
    <row r="17" spans="1:13" ht="15">
      <c r="A17" s="1"/>
      <c r="B17" s="1"/>
      <c r="C17" s="44"/>
      <c r="D17" s="15"/>
      <c r="E17" s="16"/>
      <c r="F17" s="6">
        <f t="shared" si="0"/>
        <v>0</v>
      </c>
      <c r="H17" s="1"/>
      <c r="I17" s="1"/>
      <c r="J17" s="52"/>
      <c r="K17" s="15"/>
      <c r="L17" s="16"/>
      <c r="M17" s="6">
        <f t="shared" si="1"/>
        <v>0</v>
      </c>
    </row>
    <row r="18" spans="1:13" ht="15">
      <c r="A18" s="1"/>
      <c r="B18" s="1"/>
      <c r="C18" s="44"/>
      <c r="D18" s="15"/>
      <c r="E18" s="16"/>
      <c r="F18" s="6">
        <f t="shared" si="0"/>
        <v>0</v>
      </c>
      <c r="H18" s="1"/>
      <c r="I18" s="1"/>
      <c r="J18" s="52"/>
      <c r="K18" s="15"/>
      <c r="L18" s="16"/>
      <c r="M18" s="6">
        <f t="shared" si="1"/>
        <v>0</v>
      </c>
    </row>
    <row r="19" spans="1:13" ht="15">
      <c r="A19" s="1"/>
      <c r="B19" s="50"/>
      <c r="C19" s="44"/>
      <c r="D19" s="15"/>
      <c r="E19" s="16"/>
      <c r="F19" s="6">
        <f t="shared" si="0"/>
        <v>0</v>
      </c>
      <c r="H19" s="1"/>
      <c r="I19" s="1"/>
      <c r="J19" s="52"/>
      <c r="K19" s="15"/>
      <c r="L19" s="16"/>
      <c r="M19" s="6">
        <f t="shared" si="1"/>
        <v>0</v>
      </c>
    </row>
    <row r="20" spans="1:13" ht="15">
      <c r="A20" s="1"/>
      <c r="B20" s="1"/>
      <c r="C20" s="22"/>
      <c r="D20" s="15"/>
      <c r="E20" s="16"/>
      <c r="F20" s="6">
        <f t="shared" si="0"/>
        <v>0</v>
      </c>
      <c r="H20" s="1"/>
      <c r="I20" s="50"/>
      <c r="J20" s="44"/>
      <c r="K20" s="15"/>
      <c r="L20" s="16"/>
      <c r="M20" s="6">
        <f t="shared" si="1"/>
        <v>0</v>
      </c>
    </row>
    <row r="21" spans="1:13" ht="15">
      <c r="A21" s="1"/>
      <c r="B21" s="1"/>
      <c r="C21" s="14"/>
      <c r="D21" s="15"/>
      <c r="E21" s="16"/>
      <c r="F21" s="6">
        <f t="shared" si="0"/>
        <v>0</v>
      </c>
      <c r="H21" s="1"/>
      <c r="I21" s="1"/>
      <c r="J21" s="44"/>
      <c r="K21" s="15"/>
      <c r="L21" s="61"/>
      <c r="M21" s="6">
        <f t="shared" si="1"/>
        <v>0</v>
      </c>
    </row>
    <row r="22" spans="1:13" ht="15">
      <c r="A22" s="1"/>
      <c r="B22" s="1"/>
      <c r="C22" s="44"/>
      <c r="D22" s="15"/>
      <c r="E22" s="16"/>
      <c r="F22" s="6">
        <f t="shared" si="0"/>
        <v>0</v>
      </c>
      <c r="H22" s="1"/>
      <c r="I22" s="1"/>
      <c r="J22" s="52"/>
      <c r="K22" s="39"/>
      <c r="L22" s="16"/>
      <c r="M22" s="6">
        <f t="shared" si="1"/>
        <v>0</v>
      </c>
    </row>
    <row r="23" spans="1:13" ht="15">
      <c r="A23" s="1"/>
      <c r="B23" s="1"/>
      <c r="C23" s="44"/>
      <c r="D23" s="15"/>
      <c r="E23" s="16"/>
      <c r="F23" s="6">
        <f t="shared" si="0"/>
        <v>0</v>
      </c>
      <c r="H23" s="1"/>
      <c r="I23" s="1"/>
      <c r="J23" s="52"/>
      <c r="K23" s="39"/>
      <c r="L23" s="16"/>
      <c r="M23" s="6">
        <f t="shared" si="1"/>
        <v>0</v>
      </c>
    </row>
    <row r="24" spans="1:13" ht="15">
      <c r="A24" s="1"/>
      <c r="B24" s="1"/>
      <c r="C24" s="44"/>
      <c r="D24" s="15"/>
      <c r="E24" s="16"/>
      <c r="F24" s="6">
        <f t="shared" si="0"/>
        <v>0</v>
      </c>
      <c r="H24" s="1"/>
      <c r="I24" s="1"/>
      <c r="J24" s="52"/>
      <c r="K24" s="39"/>
      <c r="L24" s="16"/>
      <c r="M24" s="6">
        <f t="shared" si="1"/>
        <v>0</v>
      </c>
    </row>
    <row r="25" spans="1:13" ht="15">
      <c r="A25" s="1"/>
      <c r="B25" s="1"/>
      <c r="C25" s="44"/>
      <c r="D25" s="15"/>
      <c r="E25" s="16"/>
      <c r="F25" s="6">
        <f t="shared" si="0"/>
        <v>0</v>
      </c>
      <c r="H25" s="1"/>
      <c r="I25" s="1"/>
      <c r="J25" s="52"/>
      <c r="K25" s="39"/>
      <c r="L25" s="16"/>
      <c r="M25" s="6">
        <f t="shared" si="1"/>
        <v>0</v>
      </c>
    </row>
    <row r="26" spans="1:13" ht="15">
      <c r="A26" s="1"/>
      <c r="B26" s="1"/>
      <c r="C26" s="14"/>
      <c r="D26" s="15"/>
      <c r="E26" s="16"/>
      <c r="F26" s="6">
        <f t="shared" si="0"/>
        <v>0</v>
      </c>
      <c r="H26" s="1"/>
      <c r="I26" s="1"/>
      <c r="J26" s="52"/>
      <c r="K26" s="15"/>
      <c r="L26" s="16"/>
      <c r="M26" s="6">
        <f t="shared" si="1"/>
        <v>0</v>
      </c>
    </row>
    <row r="27" spans="1:13" ht="15">
      <c r="A27" s="1"/>
      <c r="B27" s="1"/>
      <c r="C27" s="44"/>
      <c r="D27" s="15"/>
      <c r="E27" s="61"/>
      <c r="F27" s="6">
        <f t="shared" si="0"/>
        <v>0</v>
      </c>
      <c r="H27" s="1"/>
      <c r="I27" s="1"/>
      <c r="J27" s="44"/>
      <c r="K27" s="15"/>
      <c r="L27" s="61"/>
      <c r="M27" s="6">
        <f t="shared" si="1"/>
        <v>0</v>
      </c>
    </row>
    <row r="28" spans="1:13" ht="15">
      <c r="A28" s="1"/>
      <c r="B28" s="1"/>
      <c r="C28" s="44"/>
      <c r="D28" s="15"/>
      <c r="E28" s="61"/>
      <c r="F28" s="6">
        <f t="shared" si="0"/>
        <v>0</v>
      </c>
      <c r="H28" s="1"/>
      <c r="I28" s="1"/>
      <c r="J28" s="44"/>
      <c r="K28" s="15"/>
      <c r="L28" s="61"/>
      <c r="M28" s="6">
        <f t="shared" si="1"/>
        <v>0</v>
      </c>
    </row>
    <row r="29" spans="1:13" ht="15">
      <c r="A29" s="1"/>
      <c r="B29" s="1"/>
      <c r="C29" s="44"/>
      <c r="D29" s="15"/>
      <c r="E29" s="59"/>
      <c r="F29" s="6">
        <f t="shared" si="0"/>
        <v>0</v>
      </c>
      <c r="H29" s="1"/>
      <c r="I29" s="1"/>
      <c r="J29" s="44"/>
      <c r="K29" s="15"/>
      <c r="L29" s="59"/>
      <c r="M29" s="6">
        <f t="shared" si="1"/>
        <v>0</v>
      </c>
    </row>
    <row r="30" spans="1:13" ht="15">
      <c r="A30" s="1"/>
      <c r="B30" s="1"/>
      <c r="C30" s="52"/>
      <c r="D30" s="39"/>
      <c r="E30" s="59"/>
      <c r="F30" s="6">
        <f t="shared" si="0"/>
        <v>0</v>
      </c>
      <c r="H30" s="1"/>
      <c r="I30" s="1"/>
      <c r="J30" s="52"/>
      <c r="K30" s="39"/>
      <c r="L30" s="59"/>
      <c r="M30" s="6">
        <f t="shared" si="1"/>
        <v>0</v>
      </c>
    </row>
    <row r="31" spans="1:13" ht="15">
      <c r="A31" s="1"/>
      <c r="B31" s="1"/>
      <c r="C31" s="44"/>
      <c r="D31" s="15"/>
      <c r="E31" s="59"/>
      <c r="F31" s="6">
        <f t="shared" si="0"/>
        <v>0</v>
      </c>
      <c r="H31" s="1"/>
      <c r="I31" s="1"/>
      <c r="J31" s="44"/>
      <c r="K31" s="15"/>
      <c r="L31" s="59"/>
      <c r="M31" s="6">
        <f t="shared" si="1"/>
        <v>0</v>
      </c>
    </row>
    <row r="32" spans="1:13" ht="15">
      <c r="A32" s="1"/>
      <c r="B32" s="1"/>
      <c r="C32" s="14"/>
      <c r="D32" s="15"/>
      <c r="E32" s="59"/>
      <c r="F32" s="6">
        <f t="shared" si="0"/>
        <v>0</v>
      </c>
      <c r="H32" s="1"/>
      <c r="I32" s="1"/>
      <c r="J32" s="14"/>
      <c r="K32" s="15"/>
      <c r="L32" s="59"/>
      <c r="M32" s="6">
        <f t="shared" si="1"/>
        <v>0</v>
      </c>
    </row>
    <row r="33" spans="1:13" ht="15">
      <c r="A33" s="1"/>
      <c r="B33" s="1"/>
      <c r="C33" s="14"/>
      <c r="D33" s="15"/>
      <c r="E33" s="59"/>
      <c r="F33" s="6">
        <f t="shared" si="0"/>
        <v>0</v>
      </c>
      <c r="H33" s="1"/>
      <c r="I33" s="1"/>
      <c r="J33" s="14"/>
      <c r="K33" s="15"/>
      <c r="L33" s="59"/>
      <c r="M33" s="6">
        <f t="shared" si="1"/>
        <v>0</v>
      </c>
    </row>
    <row r="34" spans="1:13" ht="15">
      <c r="A34" s="1"/>
      <c r="B34" s="1"/>
      <c r="C34" s="44"/>
      <c r="D34" s="15"/>
      <c r="E34" s="59"/>
      <c r="F34" s="6">
        <f t="shared" si="0"/>
        <v>0</v>
      </c>
      <c r="H34" s="1"/>
      <c r="I34" s="1"/>
      <c r="J34" s="44"/>
      <c r="K34" s="15"/>
      <c r="L34" s="59"/>
      <c r="M34" s="6">
        <f t="shared" si="1"/>
        <v>0</v>
      </c>
    </row>
    <row r="35" spans="1:13" ht="15">
      <c r="A35" s="1"/>
      <c r="B35" s="1"/>
      <c r="C35" s="44"/>
      <c r="D35" s="15"/>
      <c r="E35" s="59"/>
      <c r="F35" s="6">
        <f t="shared" si="0"/>
        <v>0</v>
      </c>
      <c r="H35" s="1"/>
      <c r="I35" s="1"/>
      <c r="J35" s="44"/>
      <c r="K35" s="15"/>
      <c r="L35" s="59"/>
      <c r="M35" s="6">
        <f t="shared" si="1"/>
        <v>0</v>
      </c>
    </row>
    <row r="36" spans="1:13" ht="15">
      <c r="A36" s="1"/>
      <c r="B36" s="1"/>
      <c r="C36" s="44"/>
      <c r="D36" s="15"/>
      <c r="E36" s="61"/>
      <c r="F36" s="6">
        <f t="shared" si="0"/>
        <v>0</v>
      </c>
      <c r="H36" s="1"/>
      <c r="I36" s="1"/>
      <c r="J36" s="44"/>
      <c r="K36" s="15"/>
      <c r="L36" s="61"/>
      <c r="M36" s="6">
        <f t="shared" si="1"/>
        <v>0</v>
      </c>
    </row>
    <row r="37" spans="1:13" ht="15">
      <c r="A37" s="1"/>
      <c r="B37" s="1"/>
      <c r="C37" s="14"/>
      <c r="D37" s="15"/>
      <c r="E37" s="61"/>
      <c r="F37" s="6">
        <f t="shared" si="0"/>
        <v>0</v>
      </c>
      <c r="H37" s="1"/>
      <c r="I37" s="1"/>
      <c r="J37" s="14"/>
      <c r="K37" s="15"/>
      <c r="L37" s="61"/>
      <c r="M37" s="6">
        <f t="shared" si="1"/>
        <v>0</v>
      </c>
    </row>
    <row r="38" spans="1:13" ht="15">
      <c r="A38" s="1"/>
      <c r="B38" s="1"/>
      <c r="C38" s="14"/>
      <c r="D38" s="15"/>
      <c r="E38" s="61"/>
      <c r="F38" s="6">
        <f t="shared" si="0"/>
        <v>0</v>
      </c>
      <c r="H38" s="1"/>
      <c r="I38" s="1"/>
      <c r="J38" s="14"/>
      <c r="K38" s="15"/>
      <c r="L38" s="61"/>
      <c r="M38" s="6">
        <f t="shared" si="1"/>
        <v>0</v>
      </c>
    </row>
    <row r="39" spans="1:13" ht="15">
      <c r="A39" s="1"/>
      <c r="B39" s="1"/>
      <c r="C39" s="40"/>
      <c r="D39" s="9"/>
      <c r="E39" s="61"/>
      <c r="F39" s="6">
        <f t="shared" si="0"/>
        <v>0</v>
      </c>
      <c r="H39" s="1"/>
      <c r="I39" s="1"/>
      <c r="J39" s="40"/>
      <c r="K39" s="9"/>
      <c r="L39" s="61"/>
      <c r="M39" s="6">
        <f t="shared" si="1"/>
        <v>0</v>
      </c>
    </row>
    <row r="40" spans="1:13" ht="15">
      <c r="A40" s="1"/>
      <c r="B40" s="1"/>
      <c r="C40" s="40"/>
      <c r="D40" s="15"/>
      <c r="E40" s="61"/>
      <c r="F40" s="6">
        <f t="shared" si="0"/>
        <v>0</v>
      </c>
      <c r="H40" s="1"/>
      <c r="I40" s="1"/>
      <c r="J40" s="40"/>
      <c r="K40" s="15"/>
      <c r="L40" s="61"/>
      <c r="M40" s="6">
        <f t="shared" si="1"/>
        <v>0</v>
      </c>
    </row>
    <row r="41" spans="1:13" ht="15">
      <c r="A41" s="1"/>
      <c r="B41" s="1"/>
      <c r="C41" s="56"/>
      <c r="D41" s="43"/>
      <c r="E41" s="61"/>
      <c r="F41" s="6">
        <f t="shared" si="0"/>
        <v>0</v>
      </c>
      <c r="H41" s="1"/>
      <c r="I41" s="1"/>
      <c r="J41" s="56"/>
      <c r="K41" s="43"/>
      <c r="L41" s="61"/>
      <c r="M41" s="6">
        <f t="shared" si="1"/>
        <v>0</v>
      </c>
    </row>
    <row r="42" spans="1:13" ht="15">
      <c r="A42" s="10"/>
      <c r="B42" s="10"/>
      <c r="C42" s="56"/>
      <c r="D42" s="42"/>
      <c r="E42" s="61"/>
      <c r="F42" s="6">
        <f t="shared" si="0"/>
        <v>0</v>
      </c>
      <c r="H42" s="10"/>
      <c r="I42" s="10"/>
      <c r="J42" s="56"/>
      <c r="K42" s="42"/>
      <c r="L42" s="61"/>
      <c r="M42" s="6">
        <f t="shared" si="1"/>
        <v>0</v>
      </c>
    </row>
    <row r="43" spans="1:13" ht="15">
      <c r="A43" s="1"/>
      <c r="B43" s="1"/>
      <c r="C43" s="40"/>
      <c r="D43" s="15"/>
      <c r="E43" s="61"/>
      <c r="F43" s="6">
        <f t="shared" si="0"/>
        <v>0</v>
      </c>
      <c r="H43" s="1"/>
      <c r="I43" s="1"/>
      <c r="J43" s="40"/>
      <c r="K43" s="15"/>
      <c r="L43" s="61"/>
      <c r="M43" s="6">
        <f t="shared" si="1"/>
        <v>0</v>
      </c>
    </row>
    <row r="44" spans="1:13" ht="15">
      <c r="A44" s="50"/>
      <c r="B44" s="50"/>
      <c r="C44" s="56"/>
      <c r="D44" s="43"/>
      <c r="E44" s="61"/>
      <c r="F44" s="6">
        <f t="shared" si="0"/>
        <v>0</v>
      </c>
      <c r="H44" s="50"/>
      <c r="I44" s="50"/>
      <c r="J44" s="56"/>
      <c r="K44" s="43"/>
      <c r="L44" s="61"/>
      <c r="M44" s="6">
        <f t="shared" si="1"/>
        <v>0</v>
      </c>
    </row>
    <row r="45" spans="1:13" ht="15">
      <c r="A45" s="7"/>
      <c r="B45" s="7"/>
      <c r="C45" s="56"/>
      <c r="D45" s="42"/>
      <c r="E45" s="61"/>
      <c r="F45" s="6">
        <f t="shared" si="0"/>
        <v>0</v>
      </c>
      <c r="H45" s="7"/>
      <c r="I45" s="7"/>
      <c r="J45" s="56"/>
      <c r="K45" s="42"/>
      <c r="L45" s="61"/>
      <c r="M45" s="6">
        <f t="shared" si="1"/>
        <v>0</v>
      </c>
    </row>
    <row r="46" spans="1:13" ht="15">
      <c r="A46" s="1"/>
      <c r="B46" s="1"/>
      <c r="C46" s="14"/>
      <c r="D46" s="15"/>
      <c r="E46" s="61"/>
      <c r="F46" s="6">
        <f t="shared" si="0"/>
        <v>0</v>
      </c>
      <c r="H46" s="1"/>
      <c r="I46" s="1"/>
      <c r="J46" s="14"/>
      <c r="K46" s="15"/>
      <c r="L46" s="61"/>
      <c r="M46" s="6">
        <f t="shared" si="1"/>
        <v>0</v>
      </c>
    </row>
    <row r="47" spans="1:13" ht="15">
      <c r="A47" s="1"/>
      <c r="B47" s="1"/>
      <c r="C47" s="14"/>
      <c r="D47" s="15"/>
      <c r="E47" s="61"/>
      <c r="F47" s="6">
        <f t="shared" si="0"/>
        <v>0</v>
      </c>
      <c r="H47" s="1"/>
      <c r="I47" s="1"/>
      <c r="J47" s="14"/>
      <c r="K47" s="15"/>
      <c r="L47" s="61"/>
      <c r="M47" s="6">
        <f t="shared" si="1"/>
        <v>0</v>
      </c>
    </row>
    <row r="48" spans="1:13" ht="15">
      <c r="A48" s="1"/>
      <c r="B48" s="1"/>
      <c r="C48" s="14"/>
      <c r="D48" s="15"/>
      <c r="E48" s="61"/>
      <c r="F48" s="6">
        <f t="shared" si="0"/>
        <v>0</v>
      </c>
      <c r="H48" s="1"/>
      <c r="I48" s="1"/>
      <c r="J48" s="14"/>
      <c r="K48" s="15"/>
      <c r="L48" s="61"/>
      <c r="M48" s="6">
        <f t="shared" si="1"/>
        <v>0</v>
      </c>
    </row>
    <row r="49" spans="1:13" ht="15">
      <c r="A49" s="1"/>
      <c r="B49" s="1"/>
      <c r="C49" s="14"/>
      <c r="D49" s="15"/>
      <c r="E49" s="61"/>
      <c r="F49" s="6">
        <f t="shared" si="0"/>
        <v>0</v>
      </c>
      <c r="H49" s="1"/>
      <c r="I49" s="1"/>
      <c r="J49" s="14"/>
      <c r="K49" s="15"/>
      <c r="L49" s="61"/>
      <c r="M49" s="6">
        <f t="shared" si="1"/>
        <v>0</v>
      </c>
    </row>
    <row r="50" spans="1:13" ht="13.5" customHeight="1">
      <c r="A50" s="1"/>
      <c r="B50" s="1"/>
      <c r="C50" s="14"/>
      <c r="D50" s="15"/>
      <c r="E50" s="61"/>
      <c r="F50" s="6">
        <f t="shared" si="0"/>
        <v>0</v>
      </c>
      <c r="H50" s="1"/>
      <c r="I50" s="1"/>
      <c r="J50" s="14"/>
      <c r="K50" s="15"/>
      <c r="L50" s="61"/>
      <c r="M50" s="6">
        <f t="shared" si="1"/>
        <v>0</v>
      </c>
    </row>
    <row r="51" spans="1:13" ht="15" hidden="1">
      <c r="A51" s="1"/>
      <c r="B51" s="1"/>
      <c r="C51" s="14"/>
      <c r="D51" s="15"/>
      <c r="E51" s="61"/>
      <c r="F51" s="6">
        <f t="shared" si="0"/>
        <v>0</v>
      </c>
      <c r="H51" s="1"/>
      <c r="I51" s="1"/>
      <c r="J51" s="14"/>
      <c r="K51" s="15"/>
      <c r="L51" s="61"/>
      <c r="M51" s="6">
        <f t="shared" si="1"/>
        <v>0</v>
      </c>
    </row>
    <row r="52" spans="1:13" ht="15" hidden="1">
      <c r="A52" s="1"/>
      <c r="B52" s="1"/>
      <c r="C52" s="14"/>
      <c r="D52" s="15"/>
      <c r="E52" s="61"/>
      <c r="F52" s="6">
        <f t="shared" si="0"/>
        <v>0</v>
      </c>
      <c r="H52" s="1"/>
      <c r="I52" s="1"/>
      <c r="J52" s="14"/>
      <c r="K52" s="15"/>
      <c r="L52" s="61"/>
      <c r="M52" s="6">
        <f t="shared" si="1"/>
        <v>0</v>
      </c>
    </row>
    <row r="53" spans="1:13" ht="15" hidden="1">
      <c r="A53" s="1"/>
      <c r="B53" s="1"/>
      <c r="C53" s="14"/>
      <c r="D53" s="15"/>
      <c r="E53" s="61"/>
      <c r="F53" s="6">
        <f t="shared" si="0"/>
        <v>0</v>
      </c>
      <c r="H53" s="1"/>
      <c r="I53" s="1"/>
      <c r="J53" s="14"/>
      <c r="K53" s="15"/>
      <c r="L53" s="61"/>
      <c r="M53" s="6">
        <f t="shared" si="1"/>
        <v>0</v>
      </c>
    </row>
    <row r="54" spans="1:13" ht="15" hidden="1">
      <c r="A54" s="1"/>
      <c r="B54" s="1"/>
      <c r="C54" s="44"/>
      <c r="D54" s="15"/>
      <c r="E54" s="61"/>
      <c r="F54" s="6">
        <f t="shared" si="0"/>
        <v>0</v>
      </c>
      <c r="H54" s="1"/>
      <c r="I54" s="1"/>
      <c r="J54" s="44"/>
      <c r="K54" s="15"/>
      <c r="L54" s="61"/>
      <c r="M54" s="6">
        <f t="shared" si="1"/>
        <v>0</v>
      </c>
    </row>
    <row r="55" spans="1:13" ht="15" hidden="1">
      <c r="A55" s="1"/>
      <c r="B55" s="1"/>
      <c r="C55" s="44"/>
      <c r="D55" s="15"/>
      <c r="E55" s="61"/>
      <c r="F55" s="6">
        <f t="shared" si="0"/>
        <v>0</v>
      </c>
      <c r="H55" s="1"/>
      <c r="I55" s="1"/>
      <c r="J55" s="44"/>
      <c r="K55" s="15"/>
      <c r="L55" s="61"/>
      <c r="M55" s="6">
        <f t="shared" si="1"/>
        <v>0</v>
      </c>
    </row>
    <row r="56" spans="1:13" ht="15">
      <c r="A56" s="1"/>
      <c r="B56" s="1"/>
      <c r="C56" s="44"/>
      <c r="D56" s="15"/>
      <c r="E56" s="61"/>
      <c r="F56" s="6">
        <f t="shared" si="0"/>
        <v>0</v>
      </c>
      <c r="H56" s="1"/>
      <c r="I56" s="1"/>
      <c r="J56" s="44"/>
      <c r="K56" s="15"/>
      <c r="L56" s="61"/>
      <c r="M56" s="6">
        <f t="shared" si="1"/>
        <v>0</v>
      </c>
    </row>
    <row r="57" spans="1:13" ht="15">
      <c r="A57" s="1"/>
      <c r="B57" s="1"/>
      <c r="C57" s="14"/>
      <c r="D57" s="15"/>
      <c r="E57" s="14"/>
      <c r="F57" s="6">
        <f t="shared" si="0"/>
        <v>0</v>
      </c>
      <c r="H57" s="1"/>
      <c r="I57" s="1"/>
      <c r="J57" s="14"/>
      <c r="K57" s="15"/>
      <c r="L57" s="14"/>
      <c r="M57" s="6">
        <f t="shared" si="1"/>
        <v>0</v>
      </c>
    </row>
    <row r="58" spans="1:13" ht="15">
      <c r="A58" s="28"/>
      <c r="B58" s="28"/>
      <c r="C58" s="29"/>
      <c r="D58" s="30"/>
      <c r="E58" s="30"/>
      <c r="F58" s="31"/>
      <c r="H58" s="28"/>
      <c r="I58" s="28"/>
      <c r="J58" s="29"/>
      <c r="K58" s="30"/>
      <c r="L58" s="30"/>
      <c r="M58" s="31"/>
    </row>
    <row r="59" spans="1:13" ht="17.25">
      <c r="A59" s="2"/>
      <c r="B59" s="2"/>
      <c r="C59" s="23" t="s">
        <v>12</v>
      </c>
      <c r="D59" s="24">
        <f>SUM(D7:D57)</f>
        <v>0</v>
      </c>
      <c r="E59" s="24">
        <f>SUM(E7:E57)</f>
        <v>0</v>
      </c>
      <c r="F59" s="6">
        <f>E59-D59</f>
        <v>0</v>
      </c>
      <c r="H59" s="2"/>
      <c r="I59" s="2"/>
      <c r="J59" s="23" t="s">
        <v>12</v>
      </c>
      <c r="K59" s="24">
        <f>SUM(K7:K57)</f>
        <v>0</v>
      </c>
      <c r="L59" s="24">
        <f>SUM(L7:L57)</f>
        <v>0</v>
      </c>
      <c r="M59" s="6">
        <f>L59-K59</f>
        <v>0</v>
      </c>
    </row>
    <row r="60" spans="1:8" ht="15">
      <c r="A60" s="55" t="s">
        <v>20</v>
      </c>
      <c r="H60" s="55" t="s">
        <v>20</v>
      </c>
    </row>
  </sheetData>
  <sheetProtection password="E4F4" sheet="1" formatCells="0" formatColumns="0" formatRows="0" insertColumns="0" insertRows="0" insertHyperlinks="0" deleteColumns="0" deleteRows="0" sort="0" autoFilter="0" pivotTables="0"/>
  <mergeCells count="10">
    <mergeCell ref="H1:M1"/>
    <mergeCell ref="H2:M2"/>
    <mergeCell ref="H3:M3"/>
    <mergeCell ref="H4:M4"/>
    <mergeCell ref="H5:M5"/>
    <mergeCell ref="A1:F1"/>
    <mergeCell ref="A2:F2"/>
    <mergeCell ref="A3:F3"/>
    <mergeCell ref="A4:F4"/>
    <mergeCell ref="A5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2.00390625" style="2" customWidth="1"/>
    <col min="2" max="2" width="14.57421875" style="2" customWidth="1"/>
    <col min="3" max="3" width="60.00390625" style="2" customWidth="1"/>
    <col min="4" max="6" width="15.7109375" style="2" customWidth="1"/>
    <col min="7" max="16384" width="9.140625" style="2" customWidth="1"/>
  </cols>
  <sheetData>
    <row r="1" spans="1:6" ht="17.25">
      <c r="A1" s="78" t="s">
        <v>6</v>
      </c>
      <c r="B1" s="78"/>
      <c r="C1" s="78"/>
      <c r="D1" s="78"/>
      <c r="E1" s="78"/>
      <c r="F1" s="78"/>
    </row>
    <row r="2" spans="1:6" ht="15">
      <c r="A2" s="79" t="s">
        <v>7</v>
      </c>
      <c r="B2" s="80"/>
      <c r="C2" s="80"/>
      <c r="D2" s="80"/>
      <c r="E2" s="80"/>
      <c r="F2" s="81"/>
    </row>
    <row r="3" spans="1:6" ht="15">
      <c r="A3" s="82" t="s">
        <v>0</v>
      </c>
      <c r="B3" s="83"/>
      <c r="C3" s="83"/>
      <c r="D3" s="83"/>
      <c r="E3" s="83"/>
      <c r="F3" s="84"/>
    </row>
    <row r="4" spans="1:6" ht="15">
      <c r="A4" s="85" t="s">
        <v>15</v>
      </c>
      <c r="B4" s="86"/>
      <c r="C4" s="86"/>
      <c r="D4" s="86"/>
      <c r="E4" s="86"/>
      <c r="F4" s="87"/>
    </row>
    <row r="5" spans="1:6" ht="15">
      <c r="A5" s="88" t="s">
        <v>17</v>
      </c>
      <c r="B5" s="89"/>
      <c r="C5" s="89"/>
      <c r="D5" s="89"/>
      <c r="E5" s="89"/>
      <c r="F5" s="90"/>
    </row>
    <row r="6" spans="1:6" ht="15">
      <c r="A6" s="3" t="s">
        <v>1</v>
      </c>
      <c r="B6" s="3" t="s">
        <v>14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5">
      <c r="A7" s="1"/>
      <c r="B7" s="1"/>
      <c r="C7" s="4"/>
      <c r="D7" s="5"/>
      <c r="E7" s="5">
        <v>0</v>
      </c>
      <c r="F7" s="6">
        <f>E7-D7</f>
        <v>0</v>
      </c>
    </row>
    <row r="8" spans="1:6" ht="15">
      <c r="A8" s="1"/>
      <c r="B8" s="1"/>
      <c r="C8" s="4"/>
      <c r="D8" s="5"/>
      <c r="E8" s="5"/>
      <c r="F8" s="32">
        <f>F7-D8+E8</f>
        <v>0</v>
      </c>
    </row>
    <row r="9" spans="1:6" ht="15">
      <c r="A9" s="7"/>
      <c r="B9" s="7"/>
      <c r="C9" s="4"/>
      <c r="D9" s="9"/>
      <c r="E9" s="16"/>
      <c r="F9" s="32">
        <f aca="true" t="shared" si="0" ref="F9:F20">F8-D9+E9</f>
        <v>0</v>
      </c>
    </row>
    <row r="10" spans="1:6" ht="15">
      <c r="A10" s="1"/>
      <c r="B10" s="1"/>
      <c r="C10" s="21"/>
      <c r="D10" s="26"/>
      <c r="E10" s="14"/>
      <c r="F10" s="32">
        <f t="shared" si="0"/>
        <v>0</v>
      </c>
    </row>
    <row r="11" spans="1:6" ht="15">
      <c r="A11" s="10"/>
      <c r="B11" s="10"/>
      <c r="C11" s="25"/>
      <c r="D11" s="11"/>
      <c r="E11" s="5"/>
      <c r="F11" s="32">
        <f t="shared" si="0"/>
        <v>0</v>
      </c>
    </row>
    <row r="12" spans="1:6" ht="15">
      <c r="A12" s="12"/>
      <c r="B12" s="12"/>
      <c r="C12" s="13"/>
      <c r="D12" s="9"/>
      <c r="E12" s="9"/>
      <c r="F12" s="32">
        <f t="shared" si="0"/>
        <v>0</v>
      </c>
    </row>
    <row r="13" spans="1:6" ht="15">
      <c r="A13" s="1"/>
      <c r="B13" s="1"/>
      <c r="C13" s="14"/>
      <c r="D13" s="15"/>
      <c r="E13" s="6"/>
      <c r="F13" s="32">
        <f t="shared" si="0"/>
        <v>0</v>
      </c>
    </row>
    <row r="14" spans="1:6" ht="15">
      <c r="A14" s="12"/>
      <c r="B14" s="12"/>
      <c r="C14" s="27"/>
      <c r="D14" s="15"/>
      <c r="E14" s="9"/>
      <c r="F14" s="32">
        <f t="shared" si="0"/>
        <v>0</v>
      </c>
    </row>
    <row r="15" spans="1:6" ht="15">
      <c r="A15" s="12"/>
      <c r="B15" s="12"/>
      <c r="C15" s="14"/>
      <c r="D15" s="8"/>
      <c r="E15" s="9"/>
      <c r="F15" s="32">
        <f t="shared" si="0"/>
        <v>0</v>
      </c>
    </row>
    <row r="16" spans="1:6" ht="15">
      <c r="A16" s="1"/>
      <c r="B16" s="1"/>
      <c r="C16" s="14"/>
      <c r="D16" s="15"/>
      <c r="E16" s="16"/>
      <c r="F16" s="32">
        <f t="shared" si="0"/>
        <v>0</v>
      </c>
    </row>
    <row r="17" spans="1:6" ht="15">
      <c r="A17" s="1"/>
      <c r="B17" s="1"/>
      <c r="C17" s="14"/>
      <c r="D17" s="15"/>
      <c r="E17" s="14"/>
      <c r="F17" s="32">
        <f t="shared" si="0"/>
        <v>0</v>
      </c>
    </row>
    <row r="18" spans="1:6" ht="15">
      <c r="A18" s="1"/>
      <c r="B18" s="1"/>
      <c r="C18" s="14"/>
      <c r="D18" s="17"/>
      <c r="E18" s="17"/>
      <c r="F18" s="32">
        <f t="shared" si="0"/>
        <v>0</v>
      </c>
    </row>
    <row r="19" spans="1:6" ht="15">
      <c r="A19" s="1"/>
      <c r="B19" s="1"/>
      <c r="C19" s="14"/>
      <c r="D19" s="17"/>
      <c r="E19" s="17"/>
      <c r="F19" s="32">
        <f t="shared" si="0"/>
        <v>0</v>
      </c>
    </row>
    <row r="20" spans="1:6" ht="15">
      <c r="A20" s="1"/>
      <c r="B20" s="1"/>
      <c r="C20" s="14"/>
      <c r="D20" s="17"/>
      <c r="E20" s="17"/>
      <c r="F20" s="32">
        <f t="shared" si="0"/>
        <v>0</v>
      </c>
    </row>
    <row r="21" spans="1:6" ht="15">
      <c r="A21" s="28"/>
      <c r="B21" s="28"/>
      <c r="C21" s="29"/>
      <c r="D21" s="30"/>
      <c r="E21" s="30"/>
      <c r="F21" s="31"/>
    </row>
    <row r="22" spans="3:6" ht="17.25">
      <c r="C22" s="23" t="s">
        <v>12</v>
      </c>
      <c r="D22" s="24">
        <f>SUM(D7:D20)</f>
        <v>0</v>
      </c>
      <c r="E22" s="24">
        <f>SUM(E7:E20)</f>
        <v>0</v>
      </c>
      <c r="F22" s="6">
        <f>E22-D22</f>
        <v>0</v>
      </c>
    </row>
  </sheetData>
  <sheetProtection/>
  <mergeCells count="5">
    <mergeCell ref="A1:F1"/>
    <mergeCell ref="A2:F2"/>
    <mergeCell ref="A3:F3"/>
    <mergeCell ref="A4:F4"/>
    <mergeCell ref="A5:F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43">
      <selection activeCell="B72" sqref="B72"/>
    </sheetView>
  </sheetViews>
  <sheetFormatPr defaultColWidth="9.140625" defaultRowHeight="15"/>
  <cols>
    <col min="1" max="1" width="12.7109375" style="0" customWidth="1"/>
    <col min="2" max="2" width="23.00390625" style="0" customWidth="1"/>
    <col min="3" max="3" width="72.7109375" style="0" customWidth="1"/>
    <col min="4" max="5" width="13.00390625" style="0" bestFit="1" customWidth="1"/>
    <col min="6" max="6" width="15.7109375" style="0" customWidth="1"/>
    <col min="7" max="7" width="10.00390625" style="0" customWidth="1"/>
  </cols>
  <sheetData>
    <row r="1" spans="1:6" ht="17.25" customHeight="1">
      <c r="A1" s="91" t="s">
        <v>6</v>
      </c>
      <c r="B1" s="91"/>
      <c r="C1" s="91"/>
      <c r="D1" s="91"/>
      <c r="E1" s="91"/>
      <c r="F1" s="91"/>
    </row>
    <row r="2" spans="1:6" ht="15" customHeight="1">
      <c r="A2" s="92" t="s">
        <v>7</v>
      </c>
      <c r="B2" s="93"/>
      <c r="C2" s="93"/>
      <c r="D2" s="93"/>
      <c r="E2" s="93"/>
      <c r="F2" s="94"/>
    </row>
    <row r="3" spans="1:6" ht="15" customHeight="1">
      <c r="A3" s="95" t="s">
        <v>0</v>
      </c>
      <c r="B3" s="96"/>
      <c r="C3" s="96"/>
      <c r="D3" s="96"/>
      <c r="E3" s="96"/>
      <c r="F3" s="97"/>
    </row>
    <row r="4" spans="1:6" ht="15" customHeight="1">
      <c r="A4" s="98" t="s">
        <v>13</v>
      </c>
      <c r="B4" s="99"/>
      <c r="C4" s="99"/>
      <c r="D4" s="99"/>
      <c r="E4" s="99"/>
      <c r="F4" s="100"/>
    </row>
    <row r="5" spans="1:6" ht="26.25" customHeight="1">
      <c r="A5" s="88" t="s">
        <v>17</v>
      </c>
      <c r="B5" s="89"/>
      <c r="C5" s="89"/>
      <c r="D5" s="89"/>
      <c r="E5" s="89"/>
      <c r="F5" s="90"/>
    </row>
    <row r="6" spans="1:6" s="2" customFormat="1" ht="15">
      <c r="A6" s="3" t="s">
        <v>1</v>
      </c>
      <c r="B6" s="3" t="s">
        <v>14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5">
      <c r="A7" s="18">
        <v>43206</v>
      </c>
      <c r="B7" s="1" t="s">
        <v>43</v>
      </c>
      <c r="C7" s="4" t="s">
        <v>44</v>
      </c>
      <c r="D7" s="5"/>
      <c r="E7" s="5">
        <v>14013.95</v>
      </c>
      <c r="F7" s="6">
        <f>E7-D7</f>
        <v>14013.95</v>
      </c>
    </row>
    <row r="8" spans="1:6" ht="15">
      <c r="A8" s="18">
        <v>43146</v>
      </c>
      <c r="B8" s="1" t="s">
        <v>35</v>
      </c>
      <c r="C8" s="40" t="s">
        <v>36</v>
      </c>
      <c r="D8" s="9">
        <v>186.95</v>
      </c>
      <c r="E8" s="5"/>
      <c r="F8" s="6">
        <f aca="true" t="shared" si="0" ref="F8:F71">F7-D8+E8</f>
        <v>13827</v>
      </c>
    </row>
    <row r="9" spans="1:6" ht="15">
      <c r="A9" s="1">
        <v>43157</v>
      </c>
      <c r="B9" s="50" t="s">
        <v>35</v>
      </c>
      <c r="C9" s="44" t="s">
        <v>37</v>
      </c>
      <c r="D9" s="9">
        <v>5.49</v>
      </c>
      <c r="E9" s="14"/>
      <c r="F9" s="6">
        <f t="shared" si="0"/>
        <v>13821.51</v>
      </c>
    </row>
    <row r="10" spans="1:6" ht="15">
      <c r="A10" s="7">
        <v>43182</v>
      </c>
      <c r="B10" s="7" t="s">
        <v>35</v>
      </c>
      <c r="C10" s="20" t="s">
        <v>40</v>
      </c>
      <c r="D10" s="9">
        <v>60.43</v>
      </c>
      <c r="E10" s="14"/>
      <c r="F10" s="6">
        <f t="shared" si="0"/>
        <v>13761.08</v>
      </c>
    </row>
    <row r="11" spans="1:6" ht="15">
      <c r="A11" s="12">
        <v>43185</v>
      </c>
      <c r="B11" s="50" t="s">
        <v>35</v>
      </c>
      <c r="C11" s="44" t="s">
        <v>42</v>
      </c>
      <c r="D11" s="43">
        <v>20.02</v>
      </c>
      <c r="E11" s="5"/>
      <c r="F11" s="6">
        <f t="shared" si="0"/>
        <v>13741.06</v>
      </c>
    </row>
    <row r="12" spans="1:6" ht="15">
      <c r="A12" s="18">
        <v>43157</v>
      </c>
      <c r="B12" s="1" t="s">
        <v>38</v>
      </c>
      <c r="C12" s="40" t="s">
        <v>39</v>
      </c>
      <c r="D12" s="5">
        <v>41.74</v>
      </c>
      <c r="E12" s="9"/>
      <c r="F12" s="6">
        <f t="shared" si="0"/>
        <v>13699.32</v>
      </c>
    </row>
    <row r="13" spans="1:6" ht="15">
      <c r="A13" s="1">
        <v>43185</v>
      </c>
      <c r="B13" s="1" t="s">
        <v>38</v>
      </c>
      <c r="C13" s="40" t="s">
        <v>41</v>
      </c>
      <c r="D13" s="5">
        <v>89.72</v>
      </c>
      <c r="E13" s="6"/>
      <c r="F13" s="6">
        <f t="shared" si="0"/>
        <v>13609.6</v>
      </c>
    </row>
    <row r="14" spans="1:6" ht="15">
      <c r="A14" s="18">
        <v>43207</v>
      </c>
      <c r="B14" s="50" t="s">
        <v>35</v>
      </c>
      <c r="C14" s="44" t="s">
        <v>45</v>
      </c>
      <c r="D14" s="15">
        <v>59.46</v>
      </c>
      <c r="E14" s="9"/>
      <c r="F14" s="6">
        <f t="shared" si="0"/>
        <v>13550.140000000001</v>
      </c>
    </row>
    <row r="15" spans="1:6" ht="15">
      <c r="A15" s="12">
        <v>43207</v>
      </c>
      <c r="B15" s="1" t="s">
        <v>38</v>
      </c>
      <c r="C15" s="40" t="s">
        <v>46</v>
      </c>
      <c r="D15" s="8">
        <v>138.36</v>
      </c>
      <c r="E15" s="9"/>
      <c r="F15" s="6">
        <f>F14-D15+E15</f>
        <v>13411.78</v>
      </c>
    </row>
    <row r="16" spans="1:6" ht="15.75" customHeight="1">
      <c r="A16" s="1">
        <v>43215</v>
      </c>
      <c r="B16" s="1" t="s">
        <v>47</v>
      </c>
      <c r="C16" s="14" t="s">
        <v>48</v>
      </c>
      <c r="D16" s="15">
        <v>3000</v>
      </c>
      <c r="E16" s="16"/>
      <c r="F16" s="6">
        <f t="shared" si="0"/>
        <v>10411.78</v>
      </c>
    </row>
    <row r="17" spans="1:6" ht="15">
      <c r="A17" s="1">
        <v>43215</v>
      </c>
      <c r="B17" s="1" t="s">
        <v>50</v>
      </c>
      <c r="C17" s="14" t="s">
        <v>51</v>
      </c>
      <c r="D17" s="15">
        <v>3900</v>
      </c>
      <c r="E17" s="14"/>
      <c r="F17" s="6">
        <f t="shared" si="0"/>
        <v>6511.780000000001</v>
      </c>
    </row>
    <row r="18" spans="1:6" ht="16.5" customHeight="1">
      <c r="A18" s="1">
        <v>43215</v>
      </c>
      <c r="B18" s="1" t="s">
        <v>53</v>
      </c>
      <c r="C18" s="14" t="s">
        <v>54</v>
      </c>
      <c r="D18" s="15">
        <v>1500</v>
      </c>
      <c r="E18" s="17"/>
      <c r="F18" s="6">
        <f t="shared" si="0"/>
        <v>5011.780000000001</v>
      </c>
    </row>
    <row r="19" spans="1:6" ht="15">
      <c r="A19" s="1">
        <v>43215</v>
      </c>
      <c r="B19" s="1" t="s">
        <v>56</v>
      </c>
      <c r="C19" s="14" t="s">
        <v>57</v>
      </c>
      <c r="D19" s="17">
        <v>2400</v>
      </c>
      <c r="E19" s="17"/>
      <c r="F19" s="6">
        <f t="shared" si="0"/>
        <v>2611.7800000000007</v>
      </c>
    </row>
    <row r="20" spans="1:6" ht="15">
      <c r="A20" s="1">
        <v>43222</v>
      </c>
      <c r="B20" s="1" t="s">
        <v>50</v>
      </c>
      <c r="C20" s="14" t="s">
        <v>65</v>
      </c>
      <c r="D20" s="17"/>
      <c r="E20" s="17">
        <v>700</v>
      </c>
      <c r="F20" s="6">
        <f t="shared" si="0"/>
        <v>3311.7800000000007</v>
      </c>
    </row>
    <row r="21" spans="1:6" ht="15">
      <c r="A21" s="1">
        <v>43222</v>
      </c>
      <c r="B21" s="1" t="s">
        <v>66</v>
      </c>
      <c r="C21" s="14" t="s">
        <v>67</v>
      </c>
      <c r="D21" s="17">
        <v>700</v>
      </c>
      <c r="E21" s="17"/>
      <c r="F21" s="6">
        <f t="shared" si="0"/>
        <v>2611.7800000000007</v>
      </c>
    </row>
    <row r="22" spans="1:6" ht="15">
      <c r="A22" s="1">
        <v>43224</v>
      </c>
      <c r="B22" s="1" t="s">
        <v>69</v>
      </c>
      <c r="C22" s="44" t="s">
        <v>70</v>
      </c>
      <c r="D22" s="17">
        <v>105.76</v>
      </c>
      <c r="E22" s="17"/>
      <c r="F22" s="6">
        <f t="shared" si="0"/>
        <v>2506.0200000000004</v>
      </c>
    </row>
    <row r="23" spans="1:6" ht="15">
      <c r="A23" s="1">
        <v>43229</v>
      </c>
      <c r="B23" s="1" t="s">
        <v>35</v>
      </c>
      <c r="C23" s="44" t="s">
        <v>75</v>
      </c>
      <c r="D23" s="17">
        <v>720.64</v>
      </c>
      <c r="E23" s="17"/>
      <c r="F23" s="6">
        <f t="shared" si="0"/>
        <v>1785.3800000000006</v>
      </c>
    </row>
    <row r="24" spans="1:6" ht="15">
      <c r="A24" s="1">
        <v>43283</v>
      </c>
      <c r="B24" s="1" t="s">
        <v>43</v>
      </c>
      <c r="C24" s="14" t="s">
        <v>84</v>
      </c>
      <c r="D24" s="17"/>
      <c r="E24" s="17">
        <v>14013.95</v>
      </c>
      <c r="F24" s="6">
        <f t="shared" si="0"/>
        <v>15799.330000000002</v>
      </c>
    </row>
    <row r="25" spans="1:6" ht="15">
      <c r="A25" s="1">
        <v>43284</v>
      </c>
      <c r="B25" s="1" t="s">
        <v>85</v>
      </c>
      <c r="C25" s="14" t="s">
        <v>86</v>
      </c>
      <c r="D25" s="17"/>
      <c r="E25" s="17">
        <v>3000</v>
      </c>
      <c r="F25" s="6">
        <f t="shared" si="0"/>
        <v>18799.33</v>
      </c>
    </row>
    <row r="26" spans="1:6" ht="15">
      <c r="A26" s="50">
        <v>43284</v>
      </c>
      <c r="B26" s="50" t="s">
        <v>85</v>
      </c>
      <c r="C26" s="44" t="s">
        <v>87</v>
      </c>
      <c r="D26" s="46">
        <v>3000</v>
      </c>
      <c r="E26" s="46"/>
      <c r="F26" s="6">
        <f t="shared" si="0"/>
        <v>15799.330000000002</v>
      </c>
    </row>
    <row r="27" spans="1:6" ht="15">
      <c r="A27" s="50">
        <v>43286</v>
      </c>
      <c r="B27" s="50" t="s">
        <v>93</v>
      </c>
      <c r="C27" s="44" t="s">
        <v>94</v>
      </c>
      <c r="D27" s="46">
        <v>700</v>
      </c>
      <c r="E27" s="17"/>
      <c r="F27" s="6">
        <f t="shared" si="0"/>
        <v>15099.330000000002</v>
      </c>
    </row>
    <row r="28" spans="1:6" ht="15">
      <c r="A28" s="50">
        <v>43304</v>
      </c>
      <c r="B28" s="50" t="s">
        <v>35</v>
      </c>
      <c r="C28" s="44" t="s">
        <v>95</v>
      </c>
      <c r="D28" s="46">
        <v>36.74</v>
      </c>
      <c r="E28" s="17"/>
      <c r="F28" s="6">
        <f t="shared" si="0"/>
        <v>15062.590000000002</v>
      </c>
    </row>
    <row r="29" spans="1:6" ht="15">
      <c r="A29" s="50">
        <v>43304</v>
      </c>
      <c r="B29" s="50" t="s">
        <v>35</v>
      </c>
      <c r="C29" s="44" t="s">
        <v>96</v>
      </c>
      <c r="D29" s="46">
        <v>55.09</v>
      </c>
      <c r="E29" s="17">
        <v>9.54</v>
      </c>
      <c r="F29" s="6">
        <f t="shared" si="0"/>
        <v>15017.040000000003</v>
      </c>
    </row>
    <row r="30" spans="1:6" ht="15">
      <c r="A30" s="1">
        <v>43314</v>
      </c>
      <c r="B30" s="1" t="s">
        <v>38</v>
      </c>
      <c r="C30" s="44" t="s">
        <v>101</v>
      </c>
      <c r="D30" s="46">
        <v>122.58</v>
      </c>
      <c r="E30" s="46"/>
      <c r="F30" s="6">
        <f t="shared" si="0"/>
        <v>14894.460000000003</v>
      </c>
    </row>
    <row r="31" spans="1:6" ht="15">
      <c r="A31" s="1">
        <v>43314</v>
      </c>
      <c r="B31" s="1" t="s">
        <v>35</v>
      </c>
      <c r="C31" s="44" t="s">
        <v>102</v>
      </c>
      <c r="D31" s="46">
        <v>53.62</v>
      </c>
      <c r="E31" s="46"/>
      <c r="F31" s="6">
        <f t="shared" si="0"/>
        <v>14840.840000000002</v>
      </c>
    </row>
    <row r="32" spans="1:6" ht="15">
      <c r="A32" s="1">
        <v>43314</v>
      </c>
      <c r="B32" s="1" t="s">
        <v>38</v>
      </c>
      <c r="C32" s="44" t="s">
        <v>103</v>
      </c>
      <c r="D32" s="46">
        <v>83.47</v>
      </c>
      <c r="E32" s="46"/>
      <c r="F32" s="6">
        <f t="shared" si="0"/>
        <v>14757.370000000003</v>
      </c>
    </row>
    <row r="33" spans="1:6" ht="15">
      <c r="A33" s="1">
        <v>43314</v>
      </c>
      <c r="B33" s="1" t="s">
        <v>35</v>
      </c>
      <c r="C33" s="44" t="s">
        <v>104</v>
      </c>
      <c r="D33" s="46">
        <v>16.07</v>
      </c>
      <c r="E33" s="46"/>
      <c r="F33" s="6">
        <f t="shared" si="0"/>
        <v>14741.300000000003</v>
      </c>
    </row>
    <row r="34" spans="1:6" ht="15">
      <c r="A34" s="1">
        <v>43314</v>
      </c>
      <c r="B34" s="1" t="s">
        <v>38</v>
      </c>
      <c r="C34" s="44" t="s">
        <v>105</v>
      </c>
      <c r="D34" s="46">
        <v>119.66</v>
      </c>
      <c r="E34" s="46"/>
      <c r="F34" s="6">
        <f t="shared" si="0"/>
        <v>14621.640000000003</v>
      </c>
    </row>
    <row r="35" spans="1:6" ht="15">
      <c r="A35" s="7">
        <v>43314</v>
      </c>
      <c r="B35" s="7" t="s">
        <v>35</v>
      </c>
      <c r="C35" s="57" t="s">
        <v>106</v>
      </c>
      <c r="D35" s="46">
        <v>37.56</v>
      </c>
      <c r="E35" s="46"/>
      <c r="F35" s="6">
        <f t="shared" si="0"/>
        <v>14584.080000000004</v>
      </c>
    </row>
    <row r="36" spans="1:6" ht="15">
      <c r="A36" s="7">
        <v>43314</v>
      </c>
      <c r="B36" s="7" t="s">
        <v>38</v>
      </c>
      <c r="C36" s="57" t="s">
        <v>107</v>
      </c>
      <c r="D36" s="46">
        <v>5.05</v>
      </c>
      <c r="E36" s="46"/>
      <c r="F36" s="6">
        <f t="shared" si="0"/>
        <v>14579.030000000004</v>
      </c>
    </row>
    <row r="37" spans="1:6" ht="15">
      <c r="A37" s="7">
        <v>43319</v>
      </c>
      <c r="B37" s="7" t="s">
        <v>111</v>
      </c>
      <c r="C37" s="57" t="s">
        <v>112</v>
      </c>
      <c r="D37" s="46">
        <v>1300</v>
      </c>
      <c r="E37" s="46"/>
      <c r="F37" s="6">
        <f t="shared" si="0"/>
        <v>13279.030000000004</v>
      </c>
    </row>
    <row r="38" spans="1:6" ht="15">
      <c r="A38" s="7">
        <v>43326</v>
      </c>
      <c r="B38" s="7" t="s">
        <v>53</v>
      </c>
      <c r="C38" s="57" t="s">
        <v>110</v>
      </c>
      <c r="D38" s="46">
        <v>1500</v>
      </c>
      <c r="E38" s="46"/>
      <c r="F38" s="6">
        <f t="shared" si="0"/>
        <v>11779.030000000004</v>
      </c>
    </row>
    <row r="39" spans="1:6" ht="15">
      <c r="A39" s="7">
        <v>43326</v>
      </c>
      <c r="B39" s="7" t="s">
        <v>116</v>
      </c>
      <c r="C39" s="57" t="s">
        <v>115</v>
      </c>
      <c r="D39" s="46">
        <v>3900</v>
      </c>
      <c r="E39" s="46"/>
      <c r="F39" s="6">
        <f t="shared" si="0"/>
        <v>7879.030000000004</v>
      </c>
    </row>
    <row r="40" spans="1:6" ht="15">
      <c r="A40" s="7">
        <v>43328</v>
      </c>
      <c r="B40" s="7" t="s">
        <v>118</v>
      </c>
      <c r="C40" s="57" t="s">
        <v>119</v>
      </c>
      <c r="D40" s="46">
        <v>5500</v>
      </c>
      <c r="E40" s="46"/>
      <c r="F40" s="6">
        <f t="shared" si="0"/>
        <v>2379.0300000000043</v>
      </c>
    </row>
    <row r="41" spans="1:6" ht="15">
      <c r="A41" s="7">
        <v>43339</v>
      </c>
      <c r="B41" s="7" t="s">
        <v>128</v>
      </c>
      <c r="C41" s="57" t="s">
        <v>129</v>
      </c>
      <c r="D41" s="46">
        <v>441.42</v>
      </c>
      <c r="E41" s="46"/>
      <c r="F41" s="6">
        <f t="shared" si="0"/>
        <v>1937.6100000000042</v>
      </c>
    </row>
    <row r="42" spans="1:6" ht="15">
      <c r="A42" s="7">
        <v>43340</v>
      </c>
      <c r="B42" s="7" t="s">
        <v>35</v>
      </c>
      <c r="C42" s="57" t="s">
        <v>130</v>
      </c>
      <c r="D42" s="46">
        <v>34.33</v>
      </c>
      <c r="E42" s="46"/>
      <c r="F42" s="6">
        <f t="shared" si="0"/>
        <v>1903.2800000000043</v>
      </c>
    </row>
    <row r="43" spans="1:6" ht="15">
      <c r="A43" s="7">
        <v>43335</v>
      </c>
      <c r="B43" s="7" t="s">
        <v>53</v>
      </c>
      <c r="C43" s="57" t="s">
        <v>131</v>
      </c>
      <c r="D43" s="46">
        <v>1000</v>
      </c>
      <c r="E43" s="46"/>
      <c r="F43" s="6">
        <f t="shared" si="0"/>
        <v>903.2800000000043</v>
      </c>
    </row>
    <row r="44" spans="1:6" ht="15">
      <c r="A44" s="7">
        <v>43346</v>
      </c>
      <c r="B44" s="7" t="s">
        <v>43</v>
      </c>
      <c r="C44" s="57" t="s">
        <v>140</v>
      </c>
      <c r="D44" s="46"/>
      <c r="E44" s="46">
        <v>12011.95</v>
      </c>
      <c r="F44" s="6">
        <f t="shared" si="0"/>
        <v>12915.230000000005</v>
      </c>
    </row>
    <row r="45" spans="1:6" ht="15">
      <c r="A45" s="7">
        <v>43348</v>
      </c>
      <c r="B45" s="7" t="s">
        <v>56</v>
      </c>
      <c r="C45" s="57" t="s">
        <v>141</v>
      </c>
      <c r="D45" s="46">
        <f>5500+1100</f>
        <v>6600</v>
      </c>
      <c r="E45" s="46"/>
      <c r="F45" s="6">
        <f t="shared" si="0"/>
        <v>6315.230000000005</v>
      </c>
    </row>
    <row r="46" spans="1:6" ht="15">
      <c r="A46" s="7">
        <v>43349</v>
      </c>
      <c r="B46" s="7" t="s">
        <v>144</v>
      </c>
      <c r="C46" s="57" t="s">
        <v>145</v>
      </c>
      <c r="D46" s="46">
        <v>200</v>
      </c>
      <c r="E46" s="46"/>
      <c r="F46" s="6">
        <f t="shared" si="0"/>
        <v>6115.230000000005</v>
      </c>
    </row>
    <row r="47" spans="1:6" ht="15">
      <c r="A47" s="7">
        <v>43349</v>
      </c>
      <c r="B47" s="7" t="s">
        <v>144</v>
      </c>
      <c r="C47" s="57" t="s">
        <v>146</v>
      </c>
      <c r="D47" s="46">
        <v>4000</v>
      </c>
      <c r="E47" s="46"/>
      <c r="F47" s="6">
        <f t="shared" si="0"/>
        <v>2115.230000000005</v>
      </c>
    </row>
    <row r="48" spans="1:6" ht="15">
      <c r="A48" s="7">
        <v>43370</v>
      </c>
      <c r="B48" s="7" t="s">
        <v>38</v>
      </c>
      <c r="C48" s="57" t="s">
        <v>155</v>
      </c>
      <c r="D48" s="46">
        <v>64.85</v>
      </c>
      <c r="E48" s="46"/>
      <c r="F48" s="6">
        <f t="shared" si="0"/>
        <v>2050.380000000005</v>
      </c>
    </row>
    <row r="49" spans="1:6" ht="15">
      <c r="A49" s="7">
        <v>43370</v>
      </c>
      <c r="B49" s="7" t="s">
        <v>35</v>
      </c>
      <c r="C49" s="57" t="s">
        <v>156</v>
      </c>
      <c r="D49" s="46">
        <v>17.07</v>
      </c>
      <c r="E49" s="46"/>
      <c r="F49" s="6">
        <f t="shared" si="0"/>
        <v>2033.3100000000052</v>
      </c>
    </row>
    <row r="50" spans="1:6" ht="15">
      <c r="A50" s="7">
        <v>43370</v>
      </c>
      <c r="B50" s="7" t="s">
        <v>38</v>
      </c>
      <c r="C50" s="57" t="s">
        <v>157</v>
      </c>
      <c r="D50" s="46">
        <v>36.15</v>
      </c>
      <c r="E50" s="46"/>
      <c r="F50" s="6">
        <f t="shared" si="0"/>
        <v>1997.160000000005</v>
      </c>
    </row>
    <row r="51" spans="1:6" ht="15">
      <c r="A51" s="7">
        <v>43370</v>
      </c>
      <c r="B51" s="7" t="s">
        <v>35</v>
      </c>
      <c r="C51" s="57" t="s">
        <v>158</v>
      </c>
      <c r="D51" s="46">
        <v>5.9</v>
      </c>
      <c r="E51" s="46"/>
      <c r="F51" s="6">
        <f t="shared" si="0"/>
        <v>1991.260000000005</v>
      </c>
    </row>
    <row r="52" spans="1:6" ht="15">
      <c r="A52" s="7">
        <v>43371</v>
      </c>
      <c r="B52" s="7" t="s">
        <v>159</v>
      </c>
      <c r="C52" s="57" t="s">
        <v>160</v>
      </c>
      <c r="D52" s="46">
        <v>495</v>
      </c>
      <c r="E52" s="46"/>
      <c r="F52" s="6">
        <f t="shared" si="0"/>
        <v>1496.260000000005</v>
      </c>
    </row>
    <row r="53" spans="1:6" ht="15">
      <c r="A53" s="7">
        <v>43371</v>
      </c>
      <c r="B53" s="7" t="s">
        <v>159</v>
      </c>
      <c r="C53" s="57" t="s">
        <v>161</v>
      </c>
      <c r="D53" s="46">
        <v>495</v>
      </c>
      <c r="E53" s="46"/>
      <c r="F53" s="6">
        <f t="shared" si="0"/>
        <v>1001.260000000005</v>
      </c>
    </row>
    <row r="54" spans="1:6" ht="15">
      <c r="A54" s="48">
        <v>43388</v>
      </c>
      <c r="B54" s="48" t="s">
        <v>163</v>
      </c>
      <c r="C54" s="58" t="s">
        <v>164</v>
      </c>
      <c r="D54" s="17">
        <v>450</v>
      </c>
      <c r="E54" s="45"/>
      <c r="F54" s="6">
        <f t="shared" si="0"/>
        <v>551.260000000005</v>
      </c>
    </row>
    <row r="55" spans="1:6" ht="15">
      <c r="A55" s="48">
        <v>43390</v>
      </c>
      <c r="B55" s="48" t="s">
        <v>35</v>
      </c>
      <c r="C55" s="58" t="s">
        <v>165</v>
      </c>
      <c r="D55" s="69">
        <v>29.79</v>
      </c>
      <c r="E55" s="45"/>
      <c r="F55" s="6">
        <f t="shared" si="0"/>
        <v>521.470000000005</v>
      </c>
    </row>
    <row r="56" spans="1:6" ht="15">
      <c r="A56" s="48">
        <v>43390</v>
      </c>
      <c r="B56" s="48" t="s">
        <v>35</v>
      </c>
      <c r="C56" s="58" t="s">
        <v>166</v>
      </c>
      <c r="D56" s="69">
        <v>36.1</v>
      </c>
      <c r="E56" s="45"/>
      <c r="F56" s="6">
        <f t="shared" si="0"/>
        <v>485.370000000005</v>
      </c>
    </row>
    <row r="57" spans="1:6" ht="15">
      <c r="A57" s="48">
        <v>43390</v>
      </c>
      <c r="B57" s="48" t="s">
        <v>35</v>
      </c>
      <c r="C57" s="58" t="s">
        <v>167</v>
      </c>
      <c r="D57" s="69">
        <v>64.93</v>
      </c>
      <c r="E57" s="45"/>
      <c r="F57" s="6">
        <f t="shared" si="0"/>
        <v>420.440000000005</v>
      </c>
    </row>
    <row r="58" spans="1:6" ht="15">
      <c r="A58" s="48">
        <v>43390</v>
      </c>
      <c r="B58" s="48" t="s">
        <v>35</v>
      </c>
      <c r="C58" s="58" t="s">
        <v>168</v>
      </c>
      <c r="D58" s="69">
        <v>138.17</v>
      </c>
      <c r="E58" s="45"/>
      <c r="F58" s="6">
        <f t="shared" si="0"/>
        <v>282.270000000005</v>
      </c>
    </row>
    <row r="59" spans="1:6" ht="15">
      <c r="A59" s="48">
        <v>43392</v>
      </c>
      <c r="B59" s="48" t="s">
        <v>35</v>
      </c>
      <c r="C59" s="58" t="s">
        <v>169</v>
      </c>
      <c r="D59" s="69">
        <v>364.43</v>
      </c>
      <c r="E59" s="45">
        <v>30.56</v>
      </c>
      <c r="F59" s="6">
        <f t="shared" si="0"/>
        <v>-51.59999999999502</v>
      </c>
    </row>
    <row r="60" spans="1:6" ht="15">
      <c r="A60" s="48">
        <v>43392</v>
      </c>
      <c r="B60" s="48" t="s">
        <v>35</v>
      </c>
      <c r="C60" s="58" t="s">
        <v>170</v>
      </c>
      <c r="D60" s="69">
        <v>77.47</v>
      </c>
      <c r="E60" s="45"/>
      <c r="F60" s="6">
        <f t="shared" si="0"/>
        <v>-129.06999999999502</v>
      </c>
    </row>
    <row r="61" spans="1:6" ht="15">
      <c r="A61" s="48">
        <v>43392</v>
      </c>
      <c r="B61" s="48" t="s">
        <v>35</v>
      </c>
      <c r="C61" s="58" t="s">
        <v>171</v>
      </c>
      <c r="D61" s="69">
        <v>28.14</v>
      </c>
      <c r="E61" s="45"/>
      <c r="F61" s="6">
        <f t="shared" si="0"/>
        <v>-157.20999999999503</v>
      </c>
    </row>
    <row r="62" spans="1:6" ht="15">
      <c r="A62" s="48">
        <v>43395</v>
      </c>
      <c r="B62" s="48" t="s">
        <v>172</v>
      </c>
      <c r="C62" s="58" t="s">
        <v>173</v>
      </c>
      <c r="D62" s="69">
        <f>386.4+386.4</f>
        <v>772.8</v>
      </c>
      <c r="E62" s="45"/>
      <c r="F62" s="6">
        <f t="shared" si="0"/>
        <v>-930.009999999995</v>
      </c>
    </row>
    <row r="63" spans="1:6" ht="15">
      <c r="A63" s="7">
        <v>43395</v>
      </c>
      <c r="B63" s="7" t="s">
        <v>176</v>
      </c>
      <c r="C63" s="57" t="s">
        <v>177</v>
      </c>
      <c r="D63" s="46"/>
      <c r="E63" s="46">
        <f>670+134</f>
        <v>804</v>
      </c>
      <c r="F63" s="6">
        <f t="shared" si="0"/>
        <v>-126.00999999999499</v>
      </c>
    </row>
    <row r="64" spans="1:6" ht="15">
      <c r="A64" s="7">
        <v>43402</v>
      </c>
      <c r="B64" s="7" t="s">
        <v>176</v>
      </c>
      <c r="C64" s="57" t="s">
        <v>188</v>
      </c>
      <c r="D64" s="46"/>
      <c r="E64" s="46">
        <v>720</v>
      </c>
      <c r="F64" s="6">
        <f t="shared" si="0"/>
        <v>593.990000000005</v>
      </c>
    </row>
    <row r="65" spans="1:6" ht="15">
      <c r="A65" s="7">
        <v>43402</v>
      </c>
      <c r="B65" s="7" t="s">
        <v>189</v>
      </c>
      <c r="C65" s="57" t="s">
        <v>190</v>
      </c>
      <c r="D65" s="46">
        <v>719.02</v>
      </c>
      <c r="E65" s="46"/>
      <c r="F65" s="6">
        <f t="shared" si="0"/>
        <v>-125.02999999999497</v>
      </c>
    </row>
    <row r="66" spans="1:6" ht="15">
      <c r="A66" s="48">
        <v>43402</v>
      </c>
      <c r="B66" s="48" t="s">
        <v>159</v>
      </c>
      <c r="C66" s="58" t="s">
        <v>191</v>
      </c>
      <c r="D66" s="69">
        <v>135</v>
      </c>
      <c r="E66" s="45"/>
      <c r="F66" s="6">
        <f t="shared" si="0"/>
        <v>-260.02999999999497</v>
      </c>
    </row>
    <row r="67" spans="1:6" ht="15">
      <c r="A67" s="48">
        <v>43411</v>
      </c>
      <c r="B67" s="48" t="s">
        <v>198</v>
      </c>
      <c r="C67" s="58" t="s">
        <v>199</v>
      </c>
      <c r="D67" s="73"/>
      <c r="E67" s="73">
        <v>600</v>
      </c>
      <c r="F67" s="6">
        <f t="shared" si="0"/>
        <v>339.97000000000503</v>
      </c>
    </row>
    <row r="68" spans="1:6" ht="15">
      <c r="A68" s="48">
        <v>43412</v>
      </c>
      <c r="B68" s="48" t="s">
        <v>53</v>
      </c>
      <c r="C68" s="49" t="s">
        <v>203</v>
      </c>
      <c r="D68" s="74"/>
      <c r="E68" s="73">
        <v>4000</v>
      </c>
      <c r="F68" s="6">
        <f t="shared" si="0"/>
        <v>4339.970000000005</v>
      </c>
    </row>
    <row r="69" spans="1:6" ht="15">
      <c r="A69" s="75">
        <v>43412</v>
      </c>
      <c r="B69" s="75" t="s">
        <v>236</v>
      </c>
      <c r="C69" s="76" t="s">
        <v>204</v>
      </c>
      <c r="D69" s="74"/>
      <c r="E69" s="73">
        <v>521.6</v>
      </c>
      <c r="F69" s="6">
        <f t="shared" si="0"/>
        <v>4861.570000000005</v>
      </c>
    </row>
    <row r="70" spans="1:6" ht="15">
      <c r="A70" s="48">
        <v>43412</v>
      </c>
      <c r="B70" s="48" t="s">
        <v>237</v>
      </c>
      <c r="C70" s="77" t="s">
        <v>205</v>
      </c>
      <c r="D70" s="74"/>
      <c r="E70" s="73">
        <v>90.27</v>
      </c>
      <c r="F70" s="6">
        <f t="shared" si="0"/>
        <v>4951.840000000006</v>
      </c>
    </row>
    <row r="71" spans="1:6" ht="15">
      <c r="A71" s="75">
        <v>43412</v>
      </c>
      <c r="B71" s="75" t="s">
        <v>238</v>
      </c>
      <c r="C71" s="68" t="s">
        <v>206</v>
      </c>
      <c r="D71" s="73"/>
      <c r="E71" s="73">
        <v>118.42</v>
      </c>
      <c r="F71" s="6">
        <f t="shared" si="0"/>
        <v>5070.260000000006</v>
      </c>
    </row>
    <row r="72" spans="1:6" ht="15">
      <c r="A72" s="10">
        <v>43412</v>
      </c>
      <c r="B72" s="10" t="s">
        <v>176</v>
      </c>
      <c r="C72" s="25" t="s">
        <v>207</v>
      </c>
      <c r="D72" s="26">
        <f>3300+660</f>
        <v>3960</v>
      </c>
      <c r="E72" s="45"/>
      <c r="F72" s="6">
        <f>F71-D72+E72</f>
        <v>1110.2600000000057</v>
      </c>
    </row>
    <row r="73" spans="1:6" ht="26.25">
      <c r="A73" s="10">
        <v>43437</v>
      </c>
      <c r="B73" s="10" t="s">
        <v>172</v>
      </c>
      <c r="C73" s="71" t="s">
        <v>218</v>
      </c>
      <c r="D73" s="26">
        <v>700</v>
      </c>
      <c r="E73" s="45"/>
      <c r="F73" s="6">
        <f>F72-D73+E73</f>
        <v>410.2600000000057</v>
      </c>
    </row>
    <row r="74" spans="1:6" ht="15">
      <c r="A74" s="10">
        <v>43446</v>
      </c>
      <c r="B74" s="10" t="s">
        <v>35</v>
      </c>
      <c r="C74" s="51" t="s">
        <v>235</v>
      </c>
      <c r="D74" s="26">
        <v>378.34</v>
      </c>
      <c r="E74" s="45"/>
      <c r="F74" s="6">
        <f>F73-D74+E74</f>
        <v>31.9200000000057</v>
      </c>
    </row>
    <row r="75" spans="1:6" ht="15">
      <c r="A75" s="10"/>
      <c r="B75" s="10"/>
      <c r="C75" s="25"/>
      <c r="D75" s="26"/>
      <c r="E75" s="45"/>
      <c r="F75" s="6">
        <f>F74-D75+E75</f>
        <v>31.9200000000057</v>
      </c>
    </row>
    <row r="76" spans="1:6" ht="15">
      <c r="A76" s="1"/>
      <c r="B76" s="1"/>
      <c r="C76" s="14"/>
      <c r="D76" s="69"/>
      <c r="E76" s="17"/>
      <c r="F76" s="6">
        <f>F75-D76+E76</f>
        <v>31.9200000000057</v>
      </c>
    </row>
    <row r="77" spans="1:6" ht="15">
      <c r="A77" s="28"/>
      <c r="B77" s="28"/>
      <c r="C77" s="29"/>
      <c r="D77" s="30"/>
      <c r="E77" s="30"/>
      <c r="F77" s="31"/>
    </row>
    <row r="78" spans="1:6" ht="17.25">
      <c r="A78" s="2"/>
      <c r="B78" s="2"/>
      <c r="C78" s="23" t="s">
        <v>12</v>
      </c>
      <c r="D78" s="24">
        <f>SUM(D7:D76)</f>
        <v>50602.32</v>
      </c>
      <c r="E78" s="24">
        <f>SUM(E7:E76)</f>
        <v>50634.23999999999</v>
      </c>
      <c r="F78" s="6">
        <f>E78-D78</f>
        <v>31.919999999990978</v>
      </c>
    </row>
    <row r="86" ht="13.5" customHeight="1"/>
  </sheetData>
  <sheetProtection password="E4F4" sheet="1"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F4"/>
    <mergeCell ref="A5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3.57421875" style="2" customWidth="1"/>
    <col min="2" max="2" width="17.00390625" style="2" customWidth="1"/>
    <col min="3" max="3" width="58.7109375" style="2" customWidth="1"/>
    <col min="4" max="5" width="15.7109375" style="2" customWidth="1"/>
    <col min="6" max="6" width="15.7109375" style="36" customWidth="1"/>
    <col min="7" max="16384" width="9.140625" style="2" customWidth="1"/>
  </cols>
  <sheetData>
    <row r="1" spans="1:6" ht="17.25">
      <c r="A1" s="78" t="s">
        <v>6</v>
      </c>
      <c r="B1" s="78"/>
      <c r="C1" s="78"/>
      <c r="D1" s="78"/>
      <c r="E1" s="78"/>
      <c r="F1" s="78"/>
    </row>
    <row r="2" spans="1:6" ht="15">
      <c r="A2" s="79" t="s">
        <v>7</v>
      </c>
      <c r="B2" s="80"/>
      <c r="C2" s="80"/>
      <c r="D2" s="80"/>
      <c r="E2" s="80"/>
      <c r="F2" s="81"/>
    </row>
    <row r="3" spans="1:6" ht="15">
      <c r="A3" s="82" t="s">
        <v>0</v>
      </c>
      <c r="B3" s="83"/>
      <c r="C3" s="83"/>
      <c r="D3" s="83"/>
      <c r="E3" s="83"/>
      <c r="F3" s="84"/>
    </row>
    <row r="4" spans="1:6" ht="15">
      <c r="A4" s="85" t="s">
        <v>8</v>
      </c>
      <c r="B4" s="86"/>
      <c r="C4" s="86"/>
      <c r="D4" s="86"/>
      <c r="E4" s="86"/>
      <c r="F4" s="87"/>
    </row>
    <row r="5" spans="1:6" ht="15">
      <c r="A5" s="88" t="s">
        <v>17</v>
      </c>
      <c r="B5" s="89"/>
      <c r="C5" s="89"/>
      <c r="D5" s="89"/>
      <c r="E5" s="89"/>
      <c r="F5" s="90"/>
    </row>
    <row r="6" spans="1:6" ht="15">
      <c r="A6" s="3" t="s">
        <v>1</v>
      </c>
      <c r="B6" s="3" t="s">
        <v>14</v>
      </c>
      <c r="C6" s="3" t="s">
        <v>2</v>
      </c>
      <c r="D6" s="3" t="s">
        <v>3</v>
      </c>
      <c r="E6" s="3" t="s">
        <v>4</v>
      </c>
      <c r="F6" s="33" t="s">
        <v>5</v>
      </c>
    </row>
    <row r="7" spans="1:6" ht="15">
      <c r="A7" s="18">
        <v>43206</v>
      </c>
      <c r="B7" s="1" t="s">
        <v>43</v>
      </c>
      <c r="C7" s="4" t="s">
        <v>44</v>
      </c>
      <c r="D7" s="5"/>
      <c r="E7" s="5">
        <v>11804.08</v>
      </c>
      <c r="F7" s="34">
        <f>E7-D7</f>
        <v>11804.08</v>
      </c>
    </row>
    <row r="8" spans="1:6" ht="15">
      <c r="A8" s="18">
        <v>43284</v>
      </c>
      <c r="B8" s="1" t="s">
        <v>89</v>
      </c>
      <c r="C8" s="4" t="s">
        <v>90</v>
      </c>
      <c r="D8" s="5">
        <v>2787</v>
      </c>
      <c r="E8" s="5">
        <v>642</v>
      </c>
      <c r="F8" s="34">
        <f>F7-D8+E8</f>
        <v>9659.08</v>
      </c>
    </row>
    <row r="9" spans="1:6" ht="15">
      <c r="A9" s="7">
        <v>43339</v>
      </c>
      <c r="B9" s="7" t="s">
        <v>126</v>
      </c>
      <c r="C9" s="20" t="s">
        <v>127</v>
      </c>
      <c r="D9" s="9">
        <v>8400</v>
      </c>
      <c r="E9" s="41"/>
      <c r="F9" s="34">
        <f aca="true" t="shared" si="0" ref="F9:F20">F8-D9+E9</f>
        <v>1259.08</v>
      </c>
    </row>
    <row r="10" spans="1:6" s="66" customFormat="1" ht="15">
      <c r="A10" s="64"/>
      <c r="B10" s="64"/>
      <c r="C10" s="27"/>
      <c r="D10" s="26"/>
      <c r="E10" s="27"/>
      <c r="F10" s="65">
        <f t="shared" si="0"/>
        <v>1259.08</v>
      </c>
    </row>
    <row r="11" spans="1:6" ht="15">
      <c r="A11" s="10"/>
      <c r="B11" s="10"/>
      <c r="C11" s="25"/>
      <c r="D11" s="11"/>
      <c r="E11" s="5"/>
      <c r="F11" s="34">
        <f t="shared" si="0"/>
        <v>1259.08</v>
      </c>
    </row>
    <row r="12" spans="1:6" ht="15">
      <c r="A12" s="1"/>
      <c r="B12" s="1"/>
      <c r="C12" s="14"/>
      <c r="D12" s="9"/>
      <c r="E12" s="9"/>
      <c r="F12" s="34">
        <f t="shared" si="0"/>
        <v>1259.08</v>
      </c>
    </row>
    <row r="13" spans="1:6" ht="15">
      <c r="A13" s="1"/>
      <c r="B13" s="1"/>
      <c r="C13" s="14"/>
      <c r="D13" s="15"/>
      <c r="E13" s="9"/>
      <c r="F13" s="34">
        <f t="shared" si="0"/>
        <v>1259.08</v>
      </c>
    </row>
    <row r="14" spans="1:6" ht="15">
      <c r="A14" s="12"/>
      <c r="B14" s="12"/>
      <c r="C14" s="14"/>
      <c r="D14" s="8"/>
      <c r="E14" s="9"/>
      <c r="F14" s="34">
        <f t="shared" si="0"/>
        <v>1259.08</v>
      </c>
    </row>
    <row r="15" spans="1:6" ht="15">
      <c r="A15" s="12"/>
      <c r="B15" s="12"/>
      <c r="C15" s="14"/>
      <c r="D15" s="8"/>
      <c r="E15" s="9"/>
      <c r="F15" s="34">
        <f t="shared" si="0"/>
        <v>1259.08</v>
      </c>
    </row>
    <row r="16" spans="1:6" ht="15">
      <c r="A16" s="1"/>
      <c r="B16" s="1"/>
      <c r="C16" s="14"/>
      <c r="D16" s="15"/>
      <c r="E16" s="16"/>
      <c r="F16" s="34">
        <f t="shared" si="0"/>
        <v>1259.08</v>
      </c>
    </row>
    <row r="17" spans="1:6" ht="15">
      <c r="A17" s="1"/>
      <c r="B17" s="1"/>
      <c r="C17" s="14"/>
      <c r="D17" s="15"/>
      <c r="E17" s="14"/>
      <c r="F17" s="34">
        <f t="shared" si="0"/>
        <v>1259.08</v>
      </c>
    </row>
    <row r="18" spans="1:6" ht="15">
      <c r="A18" s="1"/>
      <c r="B18" s="1"/>
      <c r="C18" s="14"/>
      <c r="D18" s="17"/>
      <c r="E18" s="17"/>
      <c r="F18" s="34">
        <f t="shared" si="0"/>
        <v>1259.08</v>
      </c>
    </row>
    <row r="19" spans="1:6" ht="15">
      <c r="A19" s="1"/>
      <c r="B19" s="1"/>
      <c r="C19" s="14"/>
      <c r="D19" s="17"/>
      <c r="E19" s="17"/>
      <c r="F19" s="34">
        <f t="shared" si="0"/>
        <v>1259.08</v>
      </c>
    </row>
    <row r="20" spans="1:6" ht="15">
      <c r="A20" s="1"/>
      <c r="B20" s="1"/>
      <c r="C20" s="14"/>
      <c r="D20" s="17"/>
      <c r="E20" s="17"/>
      <c r="F20" s="34">
        <f t="shared" si="0"/>
        <v>1259.08</v>
      </c>
    </row>
    <row r="21" spans="1:6" ht="15">
      <c r="A21" s="28"/>
      <c r="B21" s="28"/>
      <c r="C21" s="29"/>
      <c r="D21" s="30"/>
      <c r="E21" s="30"/>
      <c r="F21" s="35"/>
    </row>
    <row r="22" spans="3:6" ht="17.25">
      <c r="C22" s="23" t="s">
        <v>12</v>
      </c>
      <c r="D22" s="24">
        <f>SUM(D7:D20)</f>
        <v>11187</v>
      </c>
      <c r="E22" s="24">
        <f>SUM(E7:E20)</f>
        <v>12446.08</v>
      </c>
      <c r="F22" s="34">
        <f>E22-D22</f>
        <v>1259.08</v>
      </c>
    </row>
  </sheetData>
  <sheetProtection password="E4F4" sheet="1" formatRows="0" insertColumns="0" insertRows="0" insertHyperlinks="0" deleteColumns="0" deleteRows="0" selectLockedCells="1" sort="0" autoFilter="0" pivotTables="0" selectUnlockedCells="1"/>
  <mergeCells count="5">
    <mergeCell ref="A1:F1"/>
    <mergeCell ref="A2:F2"/>
    <mergeCell ref="A3:F3"/>
    <mergeCell ref="A4:F4"/>
    <mergeCell ref="A5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B4">
      <selection activeCell="D24" sqref="D24"/>
    </sheetView>
  </sheetViews>
  <sheetFormatPr defaultColWidth="9.140625" defaultRowHeight="15"/>
  <cols>
    <col min="1" max="1" width="13.28125" style="0" customWidth="1"/>
    <col min="2" max="2" width="13.7109375" style="0" customWidth="1"/>
    <col min="3" max="3" width="65.8515625" style="0" customWidth="1"/>
    <col min="4" max="4" width="13.140625" style="0" customWidth="1"/>
    <col min="5" max="6" width="12.7109375" style="0" customWidth="1"/>
    <col min="7" max="7" width="15.140625" style="0" hidden="1" customWidth="1"/>
    <col min="8" max="8" width="20.00390625" style="0" hidden="1" customWidth="1"/>
    <col min="9" max="9" width="51.7109375" style="0" hidden="1" customWidth="1"/>
    <col min="10" max="10" width="12.7109375" style="0" hidden="1" customWidth="1"/>
    <col min="11" max="11" width="15.421875" style="0" hidden="1" customWidth="1"/>
    <col min="12" max="12" width="0" style="0" hidden="1" customWidth="1"/>
    <col min="13" max="13" width="13.28125" style="0" hidden="1" customWidth="1"/>
    <col min="14" max="14" width="13.7109375" style="0" hidden="1" customWidth="1"/>
    <col min="15" max="15" width="65.8515625" style="0" hidden="1" customWidth="1"/>
    <col min="16" max="16" width="13.140625" style="0" hidden="1" customWidth="1"/>
    <col min="17" max="18" width="12.7109375" style="0" hidden="1" customWidth="1"/>
    <col min="19" max="19" width="13.28125" style="0" customWidth="1"/>
    <col min="20" max="20" width="13.7109375" style="0" customWidth="1"/>
    <col min="21" max="21" width="65.8515625" style="0" customWidth="1"/>
    <col min="22" max="22" width="13.140625" style="0" customWidth="1"/>
    <col min="23" max="24" width="12.7109375" style="0" customWidth="1"/>
  </cols>
  <sheetData>
    <row r="1" spans="1:24" ht="17.25">
      <c r="A1" s="91" t="s">
        <v>6</v>
      </c>
      <c r="B1" s="91"/>
      <c r="C1" s="91"/>
      <c r="D1" s="91"/>
      <c r="E1" s="91"/>
      <c r="F1" s="91"/>
      <c r="G1" s="91" t="s">
        <v>6</v>
      </c>
      <c r="H1" s="91"/>
      <c r="I1" s="91"/>
      <c r="J1" s="91"/>
      <c r="K1" s="91"/>
      <c r="L1" s="91"/>
      <c r="M1" s="91" t="s">
        <v>6</v>
      </c>
      <c r="N1" s="91"/>
      <c r="O1" s="91"/>
      <c r="P1" s="91"/>
      <c r="Q1" s="91"/>
      <c r="R1" s="91"/>
      <c r="S1" s="91" t="s">
        <v>6</v>
      </c>
      <c r="T1" s="91"/>
      <c r="U1" s="91"/>
      <c r="V1" s="91"/>
      <c r="W1" s="91"/>
      <c r="X1" s="91"/>
    </row>
    <row r="2" spans="1:24" ht="15">
      <c r="A2" s="92" t="s">
        <v>7</v>
      </c>
      <c r="B2" s="93"/>
      <c r="C2" s="93"/>
      <c r="D2" s="93"/>
      <c r="E2" s="93"/>
      <c r="F2" s="94"/>
      <c r="G2" s="92" t="s">
        <v>7</v>
      </c>
      <c r="H2" s="93"/>
      <c r="I2" s="93"/>
      <c r="J2" s="93"/>
      <c r="K2" s="93"/>
      <c r="L2" s="94"/>
      <c r="M2" s="92" t="s">
        <v>7</v>
      </c>
      <c r="N2" s="93"/>
      <c r="O2" s="93"/>
      <c r="P2" s="93"/>
      <c r="Q2" s="93"/>
      <c r="R2" s="94"/>
      <c r="S2" s="92" t="s">
        <v>7</v>
      </c>
      <c r="T2" s="93"/>
      <c r="U2" s="93"/>
      <c r="V2" s="93"/>
      <c r="W2" s="93"/>
      <c r="X2" s="94"/>
    </row>
    <row r="3" spans="1:24" ht="15">
      <c r="A3" s="95" t="s">
        <v>0</v>
      </c>
      <c r="B3" s="96"/>
      <c r="C3" s="96"/>
      <c r="D3" s="96"/>
      <c r="E3" s="96"/>
      <c r="F3" s="97"/>
      <c r="G3" s="95" t="s">
        <v>0</v>
      </c>
      <c r="H3" s="96"/>
      <c r="I3" s="96"/>
      <c r="J3" s="96"/>
      <c r="K3" s="96"/>
      <c r="L3" s="97"/>
      <c r="M3" s="95" t="s">
        <v>0</v>
      </c>
      <c r="N3" s="96"/>
      <c r="O3" s="96"/>
      <c r="P3" s="96"/>
      <c r="Q3" s="96"/>
      <c r="R3" s="97"/>
      <c r="S3" s="95" t="s">
        <v>0</v>
      </c>
      <c r="T3" s="96"/>
      <c r="U3" s="96"/>
      <c r="V3" s="96"/>
      <c r="W3" s="96"/>
      <c r="X3" s="97"/>
    </row>
    <row r="4" spans="1:24" ht="15">
      <c r="A4" s="98" t="s">
        <v>21</v>
      </c>
      <c r="B4" s="99"/>
      <c r="C4" s="99"/>
      <c r="D4" s="99"/>
      <c r="E4" s="99"/>
      <c r="F4" s="100"/>
      <c r="G4" s="98" t="s">
        <v>18</v>
      </c>
      <c r="H4" s="99"/>
      <c r="I4" s="99"/>
      <c r="J4" s="99"/>
      <c r="K4" s="99"/>
      <c r="L4" s="100"/>
      <c r="M4" s="98" t="s">
        <v>22</v>
      </c>
      <c r="N4" s="99"/>
      <c r="O4" s="99"/>
      <c r="P4" s="99"/>
      <c r="Q4" s="99"/>
      <c r="R4" s="100"/>
      <c r="S4" s="101" t="s">
        <v>27</v>
      </c>
      <c r="T4" s="102"/>
      <c r="U4" s="102"/>
      <c r="V4" s="102"/>
      <c r="W4" s="102"/>
      <c r="X4" s="103"/>
    </row>
    <row r="5" spans="1:24" ht="15">
      <c r="A5" s="88" t="s">
        <v>17</v>
      </c>
      <c r="B5" s="89"/>
      <c r="C5" s="89"/>
      <c r="D5" s="89"/>
      <c r="E5" s="89"/>
      <c r="F5" s="90"/>
      <c r="G5" s="88" t="s">
        <v>17</v>
      </c>
      <c r="H5" s="89"/>
      <c r="I5" s="89"/>
      <c r="J5" s="89"/>
      <c r="K5" s="89"/>
      <c r="L5" s="90"/>
      <c r="M5" s="88" t="s">
        <v>17</v>
      </c>
      <c r="N5" s="89"/>
      <c r="O5" s="89"/>
      <c r="P5" s="89"/>
      <c r="Q5" s="89"/>
      <c r="R5" s="90"/>
      <c r="S5" s="88" t="s">
        <v>17</v>
      </c>
      <c r="T5" s="89"/>
      <c r="U5" s="89"/>
      <c r="V5" s="89"/>
      <c r="W5" s="89"/>
      <c r="X5" s="90"/>
    </row>
    <row r="6" spans="1:24" s="2" customFormat="1" ht="15">
      <c r="A6" s="3" t="s">
        <v>1</v>
      </c>
      <c r="B6" s="3" t="s">
        <v>14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1</v>
      </c>
      <c r="H6" s="3" t="s">
        <v>14</v>
      </c>
      <c r="I6" s="3" t="s">
        <v>2</v>
      </c>
      <c r="J6" s="3" t="s">
        <v>3</v>
      </c>
      <c r="K6" s="3" t="s">
        <v>4</v>
      </c>
      <c r="L6" s="3" t="s">
        <v>5</v>
      </c>
      <c r="M6" s="3" t="s">
        <v>1</v>
      </c>
      <c r="N6" s="3" t="s">
        <v>14</v>
      </c>
      <c r="O6" s="3" t="s">
        <v>2</v>
      </c>
      <c r="P6" s="3" t="s">
        <v>3</v>
      </c>
      <c r="Q6" s="3" t="s">
        <v>4</v>
      </c>
      <c r="R6" s="3" t="s">
        <v>5</v>
      </c>
      <c r="S6" s="3" t="s">
        <v>1</v>
      </c>
      <c r="T6" s="3" t="s">
        <v>14</v>
      </c>
      <c r="U6" s="3" t="s">
        <v>2</v>
      </c>
      <c r="V6" s="3" t="s">
        <v>3</v>
      </c>
      <c r="W6" s="3" t="s">
        <v>4</v>
      </c>
      <c r="X6" s="3" t="s">
        <v>5</v>
      </c>
    </row>
    <row r="7" spans="1:24" ht="15">
      <c r="A7" s="1">
        <v>43215</v>
      </c>
      <c r="B7" s="1" t="s">
        <v>61</v>
      </c>
      <c r="C7" s="40" t="s">
        <v>52</v>
      </c>
      <c r="D7" s="9"/>
      <c r="E7" s="9">
        <v>3900</v>
      </c>
      <c r="F7" s="6">
        <f>E7-D7</f>
        <v>3900</v>
      </c>
      <c r="G7" s="50"/>
      <c r="H7" s="50"/>
      <c r="I7" s="21"/>
      <c r="J7" s="26"/>
      <c r="K7" s="41"/>
      <c r="L7" s="6">
        <f>K7-J7</f>
        <v>0</v>
      </c>
      <c r="M7" s="50">
        <v>42513</v>
      </c>
      <c r="N7" s="50" t="s">
        <v>24</v>
      </c>
      <c r="O7" s="40" t="s">
        <v>23</v>
      </c>
      <c r="P7" s="9"/>
      <c r="Q7" s="9">
        <v>1700</v>
      </c>
      <c r="R7" s="6">
        <f>Q7-P7</f>
        <v>1700</v>
      </c>
      <c r="S7" s="50">
        <v>43222</v>
      </c>
      <c r="T7" s="50" t="s">
        <v>74</v>
      </c>
      <c r="U7" s="40" t="s">
        <v>68</v>
      </c>
      <c r="V7" s="9"/>
      <c r="W7" s="9">
        <v>700</v>
      </c>
      <c r="X7" s="6">
        <f>W7-V7</f>
        <v>700</v>
      </c>
    </row>
    <row r="8" spans="1:24" ht="25.5" customHeight="1">
      <c r="A8" s="1">
        <v>43222</v>
      </c>
      <c r="B8" s="1" t="s">
        <v>73</v>
      </c>
      <c r="C8" s="38" t="s">
        <v>64</v>
      </c>
      <c r="D8" s="5">
        <v>700</v>
      </c>
      <c r="E8" s="5"/>
      <c r="F8" s="6">
        <f>F7-D8+E8</f>
        <v>3200</v>
      </c>
      <c r="G8" s="18"/>
      <c r="H8" s="1"/>
      <c r="I8" s="38"/>
      <c r="J8" s="5"/>
      <c r="K8" s="5"/>
      <c r="L8" s="6">
        <f>L7-J8+K8</f>
        <v>0</v>
      </c>
      <c r="M8" s="1">
        <v>42606</v>
      </c>
      <c r="N8" s="1" t="s">
        <v>26</v>
      </c>
      <c r="O8" s="40" t="s">
        <v>25</v>
      </c>
      <c r="P8" s="9">
        <v>1700</v>
      </c>
      <c r="Q8" s="5"/>
      <c r="R8" s="6">
        <f>R7-P8+Q8</f>
        <v>0</v>
      </c>
      <c r="S8" s="1">
        <v>43265</v>
      </c>
      <c r="T8" s="1" t="s">
        <v>74</v>
      </c>
      <c r="U8" s="40" t="s">
        <v>79</v>
      </c>
      <c r="V8" s="9">
        <v>609.73</v>
      </c>
      <c r="W8" s="9"/>
      <c r="X8" s="6">
        <f>X7-V8+W8</f>
        <v>90.26999999999998</v>
      </c>
    </row>
    <row r="9" spans="1:24" ht="15">
      <c r="A9" s="7">
        <v>43238</v>
      </c>
      <c r="B9" s="7" t="s">
        <v>61</v>
      </c>
      <c r="C9" s="20" t="s">
        <v>76</v>
      </c>
      <c r="D9" s="9">
        <v>291.54</v>
      </c>
      <c r="E9" s="60"/>
      <c r="F9" s="6">
        <f aca="true" t="shared" si="0" ref="F9:F26">F8-D9+E9</f>
        <v>2908.46</v>
      </c>
      <c r="G9" s="19"/>
      <c r="H9" s="7"/>
      <c r="I9" s="20"/>
      <c r="J9" s="9"/>
      <c r="K9" s="41"/>
      <c r="L9" s="6">
        <f aca="true" t="shared" si="1" ref="L9:L26">L8-J9+K9</f>
        <v>0</v>
      </c>
      <c r="M9" s="7"/>
      <c r="N9" s="7"/>
      <c r="O9" s="20"/>
      <c r="P9" s="9"/>
      <c r="Q9" s="41"/>
      <c r="R9" s="6">
        <f aca="true" t="shared" si="2" ref="R9:R26">R8-P9+Q9</f>
        <v>0</v>
      </c>
      <c r="S9" s="7">
        <v>43412</v>
      </c>
      <c r="T9" s="7" t="s">
        <v>212</v>
      </c>
      <c r="U9" s="20" t="s">
        <v>205</v>
      </c>
      <c r="V9" s="26">
        <v>90.27</v>
      </c>
      <c r="W9" s="41"/>
      <c r="X9" s="6">
        <f aca="true" t="shared" si="3" ref="X9:X26">X8-V9+W9</f>
        <v>-1.4210854715202004E-14</v>
      </c>
    </row>
    <row r="10" spans="1:24" ht="15">
      <c r="A10" s="48">
        <v>43238</v>
      </c>
      <c r="B10" s="48" t="s">
        <v>61</v>
      </c>
      <c r="C10" s="49" t="s">
        <v>77</v>
      </c>
      <c r="D10" s="11">
        <v>406.76</v>
      </c>
      <c r="E10" s="41">
        <v>406.76</v>
      </c>
      <c r="F10" s="6">
        <f t="shared" si="0"/>
        <v>2908.46</v>
      </c>
      <c r="G10" s="50"/>
      <c r="H10" s="50"/>
      <c r="I10" s="21"/>
      <c r="J10" s="26"/>
      <c r="K10" s="41"/>
      <c r="L10" s="6">
        <f t="shared" si="1"/>
        <v>0</v>
      </c>
      <c r="M10" s="48"/>
      <c r="N10" s="48"/>
      <c r="O10" s="49"/>
      <c r="P10" s="11"/>
      <c r="Q10" s="41"/>
      <c r="R10" s="6">
        <f t="shared" si="2"/>
        <v>0</v>
      </c>
      <c r="S10" s="7"/>
      <c r="T10" s="7"/>
      <c r="U10" s="70"/>
      <c r="V10" s="43"/>
      <c r="W10" s="41"/>
      <c r="X10" s="6">
        <f t="shared" si="3"/>
        <v>-1.4210854715202004E-14</v>
      </c>
    </row>
    <row r="11" spans="1:24" ht="15">
      <c r="A11" s="12">
        <v>43277</v>
      </c>
      <c r="B11" s="12" t="s">
        <v>82</v>
      </c>
      <c r="C11" s="13" t="s">
        <v>83</v>
      </c>
      <c r="D11" s="9">
        <v>522.6</v>
      </c>
      <c r="E11" s="5"/>
      <c r="F11" s="6">
        <f t="shared" si="0"/>
        <v>2385.86</v>
      </c>
      <c r="G11" s="47"/>
      <c r="H11" s="48"/>
      <c r="I11" s="49"/>
      <c r="J11" s="11"/>
      <c r="K11" s="5"/>
      <c r="L11" s="6">
        <f t="shared" si="1"/>
        <v>0</v>
      </c>
      <c r="M11" s="12"/>
      <c r="N11" s="12"/>
      <c r="O11" s="13"/>
      <c r="P11" s="9"/>
      <c r="Q11" s="5"/>
      <c r="R11" s="6">
        <f t="shared" si="2"/>
        <v>0</v>
      </c>
      <c r="S11" s="7"/>
      <c r="T11" s="7"/>
      <c r="U11" s="20"/>
      <c r="V11" s="9"/>
      <c r="W11" s="5"/>
      <c r="X11" s="6">
        <f t="shared" si="3"/>
        <v>-1.4210854715202004E-14</v>
      </c>
    </row>
    <row r="12" spans="1:24" ht="15">
      <c r="A12" s="12">
        <v>43307</v>
      </c>
      <c r="B12" s="12" t="s">
        <v>61</v>
      </c>
      <c r="C12" s="13" t="s">
        <v>98</v>
      </c>
      <c r="D12" s="9">
        <v>713.82</v>
      </c>
      <c r="E12" s="9"/>
      <c r="F12" s="6">
        <f t="shared" si="0"/>
        <v>1672.04</v>
      </c>
      <c r="G12" s="12"/>
      <c r="H12" s="12"/>
      <c r="I12" s="13"/>
      <c r="J12" s="9"/>
      <c r="K12" s="9"/>
      <c r="L12" s="6">
        <f t="shared" si="1"/>
        <v>0</v>
      </c>
      <c r="M12" s="12"/>
      <c r="N12" s="12"/>
      <c r="O12" s="13"/>
      <c r="P12" s="9"/>
      <c r="Q12" s="9"/>
      <c r="R12" s="6">
        <f t="shared" si="2"/>
        <v>0</v>
      </c>
      <c r="S12" s="12"/>
      <c r="T12" s="12"/>
      <c r="U12" s="13"/>
      <c r="V12" s="9"/>
      <c r="W12" s="9"/>
      <c r="X12" s="6">
        <f t="shared" si="3"/>
        <v>-1.4210854715202004E-14</v>
      </c>
    </row>
    <row r="13" spans="1:24" ht="15">
      <c r="A13" s="1">
        <v>43312</v>
      </c>
      <c r="B13" s="1" t="s">
        <v>61</v>
      </c>
      <c r="C13" s="44" t="s">
        <v>99</v>
      </c>
      <c r="D13" s="15">
        <v>553.92</v>
      </c>
      <c r="E13" s="6"/>
      <c r="F13" s="6">
        <f t="shared" si="0"/>
        <v>1118.12</v>
      </c>
      <c r="G13" s="1"/>
      <c r="H13" s="1"/>
      <c r="I13" s="14"/>
      <c r="J13" s="15"/>
      <c r="K13" s="6"/>
      <c r="L13" s="6">
        <f t="shared" si="1"/>
        <v>0</v>
      </c>
      <c r="M13" s="1"/>
      <c r="N13" s="1"/>
      <c r="O13" s="14"/>
      <c r="P13" s="15"/>
      <c r="Q13" s="6"/>
      <c r="R13" s="6">
        <f t="shared" si="2"/>
        <v>0</v>
      </c>
      <c r="S13" s="1"/>
      <c r="T13" s="1"/>
      <c r="U13" s="14"/>
      <c r="V13" s="15"/>
      <c r="W13" s="6"/>
      <c r="X13" s="6">
        <f t="shared" si="3"/>
        <v>-1.4210854715202004E-14</v>
      </c>
    </row>
    <row r="14" spans="1:24" ht="15">
      <c r="A14" s="12">
        <v>43319</v>
      </c>
      <c r="B14" s="12" t="s">
        <v>61</v>
      </c>
      <c r="C14" s="54" t="s">
        <v>181</v>
      </c>
      <c r="D14" s="15">
        <v>395.94</v>
      </c>
      <c r="E14" s="9"/>
      <c r="F14" s="6">
        <f t="shared" si="0"/>
        <v>722.1799999999998</v>
      </c>
      <c r="G14" s="12"/>
      <c r="H14" s="12"/>
      <c r="I14" s="27"/>
      <c r="J14" s="15"/>
      <c r="K14" s="9"/>
      <c r="L14" s="6">
        <f t="shared" si="1"/>
        <v>0</v>
      </c>
      <c r="M14" s="12"/>
      <c r="N14" s="12"/>
      <c r="O14" s="27"/>
      <c r="P14" s="15"/>
      <c r="Q14" s="9"/>
      <c r="R14" s="6">
        <f t="shared" si="2"/>
        <v>0</v>
      </c>
      <c r="S14" s="12"/>
      <c r="T14" s="12"/>
      <c r="U14" s="27"/>
      <c r="V14" s="15"/>
      <c r="W14" s="9"/>
      <c r="X14" s="6">
        <f t="shared" si="3"/>
        <v>-1.4210854715202004E-14</v>
      </c>
    </row>
    <row r="15" spans="1:24" ht="15">
      <c r="A15" s="12">
        <v>43326</v>
      </c>
      <c r="B15" s="12" t="s">
        <v>123</v>
      </c>
      <c r="C15" s="14" t="s">
        <v>117</v>
      </c>
      <c r="D15" s="8"/>
      <c r="E15" s="9">
        <v>3900</v>
      </c>
      <c r="F15" s="6">
        <f t="shared" si="0"/>
        <v>4622.18</v>
      </c>
      <c r="G15" s="12"/>
      <c r="H15" s="12"/>
      <c r="I15" s="14"/>
      <c r="J15" s="8"/>
      <c r="K15" s="9"/>
      <c r="L15" s="6">
        <f t="shared" si="1"/>
        <v>0</v>
      </c>
      <c r="M15" s="12"/>
      <c r="N15" s="12"/>
      <c r="O15" s="14"/>
      <c r="P15" s="8"/>
      <c r="Q15" s="9"/>
      <c r="R15" s="6">
        <f t="shared" si="2"/>
        <v>0</v>
      </c>
      <c r="S15" s="12"/>
      <c r="T15" s="12"/>
      <c r="U15" s="14"/>
      <c r="V15" s="8"/>
      <c r="W15" s="9"/>
      <c r="X15" s="6">
        <f t="shared" si="3"/>
        <v>-1.4210854715202004E-14</v>
      </c>
    </row>
    <row r="16" spans="1:24" ht="15">
      <c r="A16" s="1">
        <v>43333</v>
      </c>
      <c r="B16" s="1" t="s">
        <v>61</v>
      </c>
      <c r="C16" s="14" t="s">
        <v>125</v>
      </c>
      <c r="D16" s="15">
        <v>613.86</v>
      </c>
      <c r="E16" s="16"/>
      <c r="F16" s="6">
        <f t="shared" si="0"/>
        <v>4008.32</v>
      </c>
      <c r="G16" s="1"/>
      <c r="H16" s="1"/>
      <c r="I16" s="14"/>
      <c r="J16" s="15"/>
      <c r="K16" s="16"/>
      <c r="L16" s="6">
        <f t="shared" si="1"/>
        <v>0</v>
      </c>
      <c r="M16" s="1"/>
      <c r="N16" s="1"/>
      <c r="O16" s="14"/>
      <c r="P16" s="15"/>
      <c r="Q16" s="16"/>
      <c r="R16" s="6">
        <f t="shared" si="2"/>
        <v>0</v>
      </c>
      <c r="S16" s="1"/>
      <c r="T16" s="1"/>
      <c r="U16" s="14"/>
      <c r="V16" s="15"/>
      <c r="W16" s="16"/>
      <c r="X16" s="6">
        <f t="shared" si="3"/>
        <v>-1.4210854715202004E-14</v>
      </c>
    </row>
    <row r="17" spans="1:24" ht="15">
      <c r="A17" s="1">
        <v>43339</v>
      </c>
      <c r="B17" s="1" t="s">
        <v>61</v>
      </c>
      <c r="C17" s="14" t="s">
        <v>182</v>
      </c>
      <c r="D17" s="15">
        <v>713.22</v>
      </c>
      <c r="E17" s="14"/>
      <c r="F17" s="6">
        <f t="shared" si="0"/>
        <v>3295.1000000000004</v>
      </c>
      <c r="G17" s="1"/>
      <c r="H17" s="1"/>
      <c r="I17" s="14"/>
      <c r="J17" s="15"/>
      <c r="K17" s="14"/>
      <c r="L17" s="6">
        <f t="shared" si="1"/>
        <v>0</v>
      </c>
      <c r="M17" s="1"/>
      <c r="N17" s="1"/>
      <c r="O17" s="14"/>
      <c r="P17" s="15"/>
      <c r="Q17" s="14"/>
      <c r="R17" s="6">
        <f t="shared" si="2"/>
        <v>0</v>
      </c>
      <c r="S17" s="1"/>
      <c r="T17" s="1"/>
      <c r="U17" s="14"/>
      <c r="V17" s="15"/>
      <c r="W17" s="14"/>
      <c r="X17" s="6">
        <f t="shared" si="3"/>
        <v>-1.4210854715202004E-14</v>
      </c>
    </row>
    <row r="18" spans="1:24" ht="15">
      <c r="A18" s="1">
        <v>43368</v>
      </c>
      <c r="B18" s="1" t="s">
        <v>61</v>
      </c>
      <c r="C18" s="14" t="s">
        <v>153</v>
      </c>
      <c r="D18" s="15">
        <v>819.42</v>
      </c>
      <c r="E18" s="17"/>
      <c r="F18" s="6">
        <f t="shared" si="0"/>
        <v>2475.6800000000003</v>
      </c>
      <c r="G18" s="1"/>
      <c r="H18" s="1"/>
      <c r="I18" s="14"/>
      <c r="J18" s="17"/>
      <c r="K18" s="17"/>
      <c r="L18" s="6">
        <f t="shared" si="1"/>
        <v>0</v>
      </c>
      <c r="M18" s="1"/>
      <c r="N18" s="1"/>
      <c r="O18" s="14"/>
      <c r="P18" s="17"/>
      <c r="Q18" s="17"/>
      <c r="R18" s="6">
        <f t="shared" si="2"/>
        <v>0</v>
      </c>
      <c r="S18" s="1"/>
      <c r="T18" s="1"/>
      <c r="U18" s="14"/>
      <c r="V18" s="17"/>
      <c r="W18" s="17"/>
      <c r="X18" s="6">
        <f t="shared" si="3"/>
        <v>-1.4210854715202004E-14</v>
      </c>
    </row>
    <row r="19" spans="1:24" ht="15">
      <c r="A19" s="50">
        <v>43369</v>
      </c>
      <c r="B19" s="50" t="s">
        <v>61</v>
      </c>
      <c r="C19" s="44" t="s">
        <v>154</v>
      </c>
      <c r="D19" s="46">
        <v>380.04</v>
      </c>
      <c r="E19" s="69"/>
      <c r="F19" s="6">
        <f t="shared" si="0"/>
        <v>2095.6400000000003</v>
      </c>
      <c r="G19" s="1"/>
      <c r="H19" s="1"/>
      <c r="I19" s="14"/>
      <c r="J19" s="69"/>
      <c r="K19" s="69"/>
      <c r="L19" s="6"/>
      <c r="M19" s="1"/>
      <c r="N19" s="1"/>
      <c r="O19" s="14"/>
      <c r="P19" s="69"/>
      <c r="Q19" s="69"/>
      <c r="R19" s="6"/>
      <c r="S19" s="1"/>
      <c r="T19" s="1"/>
      <c r="U19" s="14"/>
      <c r="V19" s="69"/>
      <c r="W19" s="69"/>
      <c r="X19" s="6">
        <f t="shared" si="3"/>
        <v>-1.4210854715202004E-14</v>
      </c>
    </row>
    <row r="20" spans="1:24" ht="15">
      <c r="A20" s="50">
        <v>43377</v>
      </c>
      <c r="B20" s="50" t="s">
        <v>61</v>
      </c>
      <c r="C20" s="44" t="s">
        <v>162</v>
      </c>
      <c r="D20" s="46">
        <v>808.22</v>
      </c>
      <c r="E20" s="69"/>
      <c r="F20" s="6">
        <f t="shared" si="0"/>
        <v>1287.4200000000003</v>
      </c>
      <c r="G20" s="1"/>
      <c r="H20" s="1"/>
      <c r="I20" s="14"/>
      <c r="J20" s="69"/>
      <c r="K20" s="69"/>
      <c r="L20" s="6"/>
      <c r="M20" s="1"/>
      <c r="N20" s="1"/>
      <c r="O20" s="14"/>
      <c r="P20" s="69"/>
      <c r="Q20" s="69"/>
      <c r="R20" s="6"/>
      <c r="S20" s="1"/>
      <c r="T20" s="1"/>
      <c r="U20" s="14"/>
      <c r="V20" s="69"/>
      <c r="W20" s="69"/>
      <c r="X20" s="6">
        <f t="shared" si="3"/>
        <v>-1.4210854715202004E-14</v>
      </c>
    </row>
    <row r="21" spans="1:24" ht="15">
      <c r="A21" s="50">
        <v>43397</v>
      </c>
      <c r="B21" s="50" t="s">
        <v>61</v>
      </c>
      <c r="C21" s="44" t="s">
        <v>178</v>
      </c>
      <c r="D21" s="46">
        <v>722.24</v>
      </c>
      <c r="E21" s="69"/>
      <c r="F21" s="6">
        <f t="shared" si="0"/>
        <v>565.1800000000003</v>
      </c>
      <c r="G21" s="1"/>
      <c r="H21" s="1"/>
      <c r="I21" s="14"/>
      <c r="J21" s="69"/>
      <c r="K21" s="69"/>
      <c r="L21" s="6"/>
      <c r="M21" s="1"/>
      <c r="N21" s="1"/>
      <c r="O21" s="14"/>
      <c r="P21" s="69"/>
      <c r="Q21" s="69"/>
      <c r="R21" s="6"/>
      <c r="S21" s="1"/>
      <c r="T21" s="1"/>
      <c r="U21" s="14"/>
      <c r="V21" s="69"/>
      <c r="W21" s="69"/>
      <c r="X21" s="6">
        <f t="shared" si="3"/>
        <v>-1.4210854715202004E-14</v>
      </c>
    </row>
    <row r="22" spans="1:24" ht="15">
      <c r="A22" s="50">
        <v>43397</v>
      </c>
      <c r="B22" s="50" t="s">
        <v>61</v>
      </c>
      <c r="C22" s="44" t="s">
        <v>179</v>
      </c>
      <c r="D22" s="46">
        <v>276.96</v>
      </c>
      <c r="E22" s="69"/>
      <c r="F22" s="6">
        <f t="shared" si="0"/>
        <v>288.2200000000003</v>
      </c>
      <c r="G22" s="1"/>
      <c r="H22" s="1"/>
      <c r="I22" s="14"/>
      <c r="J22" s="69"/>
      <c r="K22" s="69"/>
      <c r="L22" s="6"/>
      <c r="M22" s="1"/>
      <c r="N22" s="1"/>
      <c r="O22" s="14"/>
      <c r="P22" s="69"/>
      <c r="Q22" s="69"/>
      <c r="R22" s="6"/>
      <c r="S22" s="1"/>
      <c r="T22" s="1"/>
      <c r="U22" s="14"/>
      <c r="V22" s="69"/>
      <c r="W22" s="69"/>
      <c r="X22" s="6">
        <f t="shared" si="3"/>
        <v>-1.4210854715202004E-14</v>
      </c>
    </row>
    <row r="23" spans="1:24" ht="15">
      <c r="A23" s="50">
        <v>43398</v>
      </c>
      <c r="B23" s="50" t="s">
        <v>61</v>
      </c>
      <c r="C23" s="44" t="s">
        <v>180</v>
      </c>
      <c r="D23" s="46">
        <v>722.24</v>
      </c>
      <c r="E23" s="69"/>
      <c r="F23" s="6">
        <f t="shared" si="0"/>
        <v>-434.0199999999997</v>
      </c>
      <c r="G23" s="1"/>
      <c r="H23" s="1"/>
      <c r="I23" s="14"/>
      <c r="J23" s="69"/>
      <c r="K23" s="69"/>
      <c r="L23" s="6"/>
      <c r="M23" s="1"/>
      <c r="N23" s="1"/>
      <c r="O23" s="14"/>
      <c r="P23" s="69"/>
      <c r="Q23" s="69"/>
      <c r="R23" s="6"/>
      <c r="S23" s="1"/>
      <c r="T23" s="1"/>
      <c r="U23" s="14"/>
      <c r="V23" s="69"/>
      <c r="W23" s="69"/>
      <c r="X23" s="6">
        <f t="shared" si="3"/>
        <v>-1.4210854715202004E-14</v>
      </c>
    </row>
    <row r="24" spans="1:24" ht="15">
      <c r="A24" s="50">
        <v>43402</v>
      </c>
      <c r="B24" s="50" t="s">
        <v>192</v>
      </c>
      <c r="C24" s="44" t="s">
        <v>193</v>
      </c>
      <c r="D24" s="46"/>
      <c r="E24" s="69">
        <v>719.02</v>
      </c>
      <c r="F24" s="6">
        <f t="shared" si="0"/>
        <v>285.0000000000003</v>
      </c>
      <c r="G24" s="1"/>
      <c r="H24" s="1"/>
      <c r="I24" s="14"/>
      <c r="J24" s="69"/>
      <c r="K24" s="69"/>
      <c r="L24" s="6"/>
      <c r="M24" s="1"/>
      <c r="N24" s="1"/>
      <c r="O24" s="14"/>
      <c r="P24" s="69"/>
      <c r="Q24" s="69"/>
      <c r="R24" s="6"/>
      <c r="S24" s="1"/>
      <c r="T24" s="1"/>
      <c r="U24" s="14"/>
      <c r="V24" s="69"/>
      <c r="W24" s="69"/>
      <c r="X24" s="6">
        <f t="shared" si="3"/>
        <v>-1.4210854715202004E-14</v>
      </c>
    </row>
    <row r="25" spans="1:24" ht="15">
      <c r="A25" s="1"/>
      <c r="B25" s="1"/>
      <c r="C25" s="52"/>
      <c r="D25" s="45"/>
      <c r="E25" s="17"/>
      <c r="F25" s="6">
        <f t="shared" si="0"/>
        <v>285.0000000000003</v>
      </c>
      <c r="G25" s="1"/>
      <c r="H25" s="1"/>
      <c r="I25" s="14"/>
      <c r="J25" s="17"/>
      <c r="K25" s="17"/>
      <c r="L25" s="6">
        <f>L18-J25+K25</f>
        <v>0</v>
      </c>
      <c r="M25" s="1"/>
      <c r="N25" s="1"/>
      <c r="O25" s="14"/>
      <c r="P25" s="17"/>
      <c r="Q25" s="17"/>
      <c r="R25" s="6">
        <f>R18-P25+Q25</f>
        <v>0</v>
      </c>
      <c r="S25" s="1"/>
      <c r="T25" s="1"/>
      <c r="U25" s="14"/>
      <c r="V25" s="17"/>
      <c r="W25" s="17"/>
      <c r="X25" s="6">
        <f t="shared" si="3"/>
        <v>-1.4210854715202004E-14</v>
      </c>
    </row>
    <row r="26" spans="1:24" ht="15">
      <c r="A26" s="1"/>
      <c r="B26" s="1"/>
      <c r="C26" s="14"/>
      <c r="D26" s="17"/>
      <c r="E26" s="17"/>
      <c r="F26" s="6">
        <f t="shared" si="0"/>
        <v>285.0000000000003</v>
      </c>
      <c r="G26" s="1"/>
      <c r="H26" s="1"/>
      <c r="I26" s="14"/>
      <c r="J26" s="17"/>
      <c r="K26" s="17"/>
      <c r="L26" s="6">
        <f t="shared" si="1"/>
        <v>0</v>
      </c>
      <c r="M26" s="1"/>
      <c r="N26" s="1"/>
      <c r="O26" s="14"/>
      <c r="P26" s="17"/>
      <c r="Q26" s="17"/>
      <c r="R26" s="6">
        <f t="shared" si="2"/>
        <v>0</v>
      </c>
      <c r="S26" s="1"/>
      <c r="T26" s="1"/>
      <c r="U26" s="14"/>
      <c r="V26" s="17"/>
      <c r="W26" s="17"/>
      <c r="X26" s="6">
        <f t="shared" si="3"/>
        <v>-1.4210854715202004E-14</v>
      </c>
    </row>
    <row r="27" spans="1:24" ht="15">
      <c r="A27" s="28"/>
      <c r="B27" s="28"/>
      <c r="C27" s="29"/>
      <c r="D27" s="30"/>
      <c r="E27" s="30"/>
      <c r="F27" s="31"/>
      <c r="G27" s="28"/>
      <c r="H27" s="28"/>
      <c r="I27" s="29"/>
      <c r="J27" s="30"/>
      <c r="K27" s="30"/>
      <c r="L27" s="31"/>
      <c r="M27" s="28"/>
      <c r="N27" s="28"/>
      <c r="O27" s="29"/>
      <c r="P27" s="30"/>
      <c r="Q27" s="30"/>
      <c r="R27" s="31"/>
      <c r="S27" s="28"/>
      <c r="T27" s="28"/>
      <c r="U27" s="29"/>
      <c r="V27" s="30"/>
      <c r="W27" s="30"/>
      <c r="X27" s="31"/>
    </row>
    <row r="28" spans="1:24" ht="17.25">
      <c r="A28" s="2"/>
      <c r="B28" s="2"/>
      <c r="C28" s="23" t="s">
        <v>12</v>
      </c>
      <c r="D28" s="24">
        <f>SUM(D7:D26)</f>
        <v>8640.78</v>
      </c>
      <c r="E28" s="24">
        <f>SUM(E7:E26)</f>
        <v>8925.78</v>
      </c>
      <c r="F28" s="6">
        <f>E28-D28</f>
        <v>285</v>
      </c>
      <c r="G28" s="2"/>
      <c r="H28" s="2"/>
      <c r="I28" s="23" t="s">
        <v>12</v>
      </c>
      <c r="J28" s="24">
        <f>SUM(J7:J26)</f>
        <v>0</v>
      </c>
      <c r="K28" s="24">
        <f>SUM(K7:K26)</f>
        <v>0</v>
      </c>
      <c r="L28" s="6">
        <f>K28-J28</f>
        <v>0</v>
      </c>
      <c r="M28" s="2"/>
      <c r="N28" s="2"/>
      <c r="O28" s="23" t="s">
        <v>12</v>
      </c>
      <c r="P28" s="24">
        <f>SUM(P7:P26)</f>
        <v>1700</v>
      </c>
      <c r="Q28" s="24">
        <f>SUM(Q7:Q26)</f>
        <v>1700</v>
      </c>
      <c r="R28" s="6">
        <f>Q28-P28</f>
        <v>0</v>
      </c>
      <c r="S28" s="2"/>
      <c r="T28" s="2"/>
      <c r="U28" s="23" t="s">
        <v>12</v>
      </c>
      <c r="V28" s="24">
        <f>SUM(V7:V26)</f>
        <v>700</v>
      </c>
      <c r="W28" s="24">
        <f>SUM(W7:W26)</f>
        <v>700</v>
      </c>
      <c r="X28" s="6">
        <f>W28-V28</f>
        <v>0</v>
      </c>
    </row>
  </sheetData>
  <sheetProtection password="E4F4" sheet="1" formatRows="0" insertColumns="0" insertRows="0" insertHyperlinks="0" deleteColumns="0" deleteRows="0" selectLockedCells="1" sort="0" autoFilter="0" pivotTables="0" selectUnlockedCells="1"/>
  <mergeCells count="20">
    <mergeCell ref="M1:R1"/>
    <mergeCell ref="M2:R2"/>
    <mergeCell ref="M3:R3"/>
    <mergeCell ref="M4:R4"/>
    <mergeCell ref="M5:R5"/>
    <mergeCell ref="S1:X1"/>
    <mergeCell ref="S2:X2"/>
    <mergeCell ref="S3:X3"/>
    <mergeCell ref="S4:X4"/>
    <mergeCell ref="S5:X5"/>
    <mergeCell ref="A1:F1"/>
    <mergeCell ref="A2:F2"/>
    <mergeCell ref="A3:F3"/>
    <mergeCell ref="A4:F4"/>
    <mergeCell ref="A5:F5"/>
    <mergeCell ref="G1:L1"/>
    <mergeCell ref="G2:L2"/>
    <mergeCell ref="G3:L3"/>
    <mergeCell ref="G4:L4"/>
    <mergeCell ref="G5:L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4">
      <selection activeCell="L10" sqref="L10"/>
    </sheetView>
  </sheetViews>
  <sheetFormatPr defaultColWidth="9.140625" defaultRowHeight="15"/>
  <cols>
    <col min="1" max="1" width="11.57421875" style="0" customWidth="1"/>
    <col min="2" max="2" width="15.140625" style="0" customWidth="1"/>
    <col min="3" max="3" width="63.57421875" style="0" customWidth="1"/>
    <col min="4" max="6" width="15.7109375" style="0" customWidth="1"/>
    <col min="8" max="8" width="11.57421875" style="0" customWidth="1"/>
    <col min="9" max="9" width="15.140625" style="0" customWidth="1"/>
    <col min="10" max="10" width="63.57421875" style="0" customWidth="1"/>
    <col min="11" max="13" width="15.7109375" style="0" customWidth="1"/>
  </cols>
  <sheetData>
    <row r="1" spans="1:13" ht="17.25">
      <c r="A1" s="91" t="s">
        <v>6</v>
      </c>
      <c r="B1" s="91"/>
      <c r="C1" s="91"/>
      <c r="D1" s="91"/>
      <c r="E1" s="91"/>
      <c r="F1" s="91"/>
      <c r="H1" s="91" t="s">
        <v>6</v>
      </c>
      <c r="I1" s="91"/>
      <c r="J1" s="91"/>
      <c r="K1" s="91"/>
      <c r="L1" s="91"/>
      <c r="M1" s="91"/>
    </row>
    <row r="2" spans="1:13" ht="15">
      <c r="A2" s="92" t="s">
        <v>7</v>
      </c>
      <c r="B2" s="93"/>
      <c r="C2" s="93"/>
      <c r="D2" s="93"/>
      <c r="E2" s="93"/>
      <c r="F2" s="94"/>
      <c r="H2" s="92" t="s">
        <v>7</v>
      </c>
      <c r="I2" s="93"/>
      <c r="J2" s="93"/>
      <c r="K2" s="93"/>
      <c r="L2" s="93"/>
      <c r="M2" s="94"/>
    </row>
    <row r="3" spans="1:13" ht="15">
      <c r="A3" s="95" t="s">
        <v>0</v>
      </c>
      <c r="B3" s="96"/>
      <c r="C3" s="96"/>
      <c r="D3" s="96"/>
      <c r="E3" s="96"/>
      <c r="F3" s="97"/>
      <c r="H3" s="95" t="s">
        <v>0</v>
      </c>
      <c r="I3" s="96"/>
      <c r="J3" s="96"/>
      <c r="K3" s="96"/>
      <c r="L3" s="96"/>
      <c r="M3" s="97"/>
    </row>
    <row r="4" spans="1:13" ht="15">
      <c r="A4" s="98" t="s">
        <v>9</v>
      </c>
      <c r="B4" s="99"/>
      <c r="C4" s="99"/>
      <c r="D4" s="99"/>
      <c r="E4" s="99"/>
      <c r="F4" s="100"/>
      <c r="H4" s="98" t="s">
        <v>9</v>
      </c>
      <c r="I4" s="99"/>
      <c r="J4" s="99"/>
      <c r="K4" s="99"/>
      <c r="L4" s="99"/>
      <c r="M4" s="100"/>
    </row>
    <row r="5" spans="1:13" ht="15">
      <c r="A5" s="88" t="s">
        <v>17</v>
      </c>
      <c r="B5" s="89"/>
      <c r="C5" s="89"/>
      <c r="D5" s="89"/>
      <c r="E5" s="89"/>
      <c r="F5" s="90"/>
      <c r="H5" s="88" t="s">
        <v>17</v>
      </c>
      <c r="I5" s="89"/>
      <c r="J5" s="89"/>
      <c r="K5" s="89"/>
      <c r="L5" s="89"/>
      <c r="M5" s="90"/>
    </row>
    <row r="6" spans="1:13" s="2" customFormat="1" ht="15">
      <c r="A6" s="3" t="s">
        <v>1</v>
      </c>
      <c r="B6" s="3" t="s">
        <v>14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1</v>
      </c>
      <c r="I6" s="3" t="s">
        <v>14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15">
      <c r="A7" s="18">
        <v>43215</v>
      </c>
      <c r="B7" s="1" t="s">
        <v>62</v>
      </c>
      <c r="C7" s="40" t="s">
        <v>55</v>
      </c>
      <c r="D7" s="9"/>
      <c r="E7" s="9">
        <v>1500</v>
      </c>
      <c r="F7" s="6">
        <f>E7-D7</f>
        <v>1500</v>
      </c>
      <c r="H7" s="18">
        <v>42752</v>
      </c>
      <c r="I7" s="1" t="s">
        <v>28</v>
      </c>
      <c r="J7" s="40" t="s">
        <v>33</v>
      </c>
      <c r="K7" s="9"/>
      <c r="L7" s="9">
        <v>1822.31</v>
      </c>
      <c r="M7" s="6">
        <f>L7-K7</f>
        <v>1822.31</v>
      </c>
    </row>
    <row r="8" spans="1:13" ht="25.5" customHeight="1">
      <c r="A8" s="1">
        <v>43330</v>
      </c>
      <c r="B8" s="1" t="s">
        <v>109</v>
      </c>
      <c r="C8" s="67" t="s">
        <v>110</v>
      </c>
      <c r="D8" s="9"/>
      <c r="E8" s="9">
        <v>4000</v>
      </c>
      <c r="F8" s="6">
        <f>F7-D8+E8</f>
        <v>5500</v>
      </c>
      <c r="H8" s="1">
        <v>43411</v>
      </c>
      <c r="I8" s="1" t="s">
        <v>28</v>
      </c>
      <c r="J8" s="67" t="s">
        <v>200</v>
      </c>
      <c r="K8" s="9">
        <v>921.62</v>
      </c>
      <c r="L8" s="37"/>
      <c r="M8" s="6">
        <f>M7-K8+L8</f>
        <v>900.6899999999999</v>
      </c>
    </row>
    <row r="9" spans="1:13" ht="15">
      <c r="A9" s="7">
        <v>43326</v>
      </c>
      <c r="B9" s="7" t="s">
        <v>124</v>
      </c>
      <c r="C9" s="20" t="s">
        <v>110</v>
      </c>
      <c r="D9" s="9"/>
      <c r="E9" s="14">
        <v>1500</v>
      </c>
      <c r="F9" s="6">
        <f aca="true" t="shared" si="0" ref="F9:F20">F8-D9+E9</f>
        <v>7000</v>
      </c>
      <c r="H9" s="7">
        <v>43445</v>
      </c>
      <c r="I9" s="7" t="s">
        <v>28</v>
      </c>
      <c r="J9" s="20" t="s">
        <v>232</v>
      </c>
      <c r="K9" s="9">
        <v>450</v>
      </c>
      <c r="L9" s="14"/>
      <c r="M9" s="6">
        <f aca="true" t="shared" si="1" ref="M9:M20">M8-K9+L9</f>
        <v>450.68999999999994</v>
      </c>
    </row>
    <row r="10" spans="1:13" ht="15">
      <c r="A10" s="1">
        <v>43335</v>
      </c>
      <c r="B10" s="1" t="s">
        <v>138</v>
      </c>
      <c r="C10" s="21" t="s">
        <v>110</v>
      </c>
      <c r="D10" s="26"/>
      <c r="E10" s="14">
        <v>1000</v>
      </c>
      <c r="F10" s="6">
        <f t="shared" si="0"/>
        <v>8000</v>
      </c>
      <c r="H10" s="1">
        <v>43445</v>
      </c>
      <c r="I10" s="1" t="s">
        <v>28</v>
      </c>
      <c r="J10" s="21" t="s">
        <v>233</v>
      </c>
      <c r="K10" s="26">
        <v>450</v>
      </c>
      <c r="L10" s="14"/>
      <c r="M10" s="6">
        <f t="shared" si="1"/>
        <v>0.6899999999999409</v>
      </c>
    </row>
    <row r="11" spans="1:13" ht="15">
      <c r="A11" s="10">
        <v>43412</v>
      </c>
      <c r="B11" s="10" t="s">
        <v>213</v>
      </c>
      <c r="C11" s="25" t="s">
        <v>203</v>
      </c>
      <c r="D11" s="11">
        <v>4000</v>
      </c>
      <c r="E11" s="5"/>
      <c r="F11" s="6">
        <f t="shared" si="0"/>
        <v>4000</v>
      </c>
      <c r="H11" s="10"/>
      <c r="I11" s="10"/>
      <c r="J11" s="25"/>
      <c r="K11" s="11"/>
      <c r="L11" s="5"/>
      <c r="M11" s="6">
        <f t="shared" si="1"/>
        <v>0.6899999999999409</v>
      </c>
    </row>
    <row r="12" spans="1:13" ht="15">
      <c r="A12" s="12">
        <v>43445</v>
      </c>
      <c r="B12" s="12" t="s">
        <v>62</v>
      </c>
      <c r="C12" s="13" t="s">
        <v>226</v>
      </c>
      <c r="D12" s="9">
        <v>1048.42</v>
      </c>
      <c r="E12" s="9"/>
      <c r="F12" s="6">
        <f t="shared" si="0"/>
        <v>2951.58</v>
      </c>
      <c r="H12" s="12"/>
      <c r="I12" s="12"/>
      <c r="J12" s="13"/>
      <c r="K12" s="9"/>
      <c r="L12" s="9"/>
      <c r="M12" s="6">
        <f t="shared" si="1"/>
        <v>0.6899999999999409</v>
      </c>
    </row>
    <row r="13" spans="1:13" ht="15">
      <c r="A13" s="1">
        <v>43445</v>
      </c>
      <c r="B13" s="1" t="s">
        <v>62</v>
      </c>
      <c r="C13" s="14" t="s">
        <v>227</v>
      </c>
      <c r="D13" s="15">
        <v>142.95</v>
      </c>
      <c r="E13" s="6"/>
      <c r="F13" s="6">
        <f t="shared" si="0"/>
        <v>2808.63</v>
      </c>
      <c r="H13" s="1"/>
      <c r="I13" s="1"/>
      <c r="J13" s="14"/>
      <c r="K13" s="15"/>
      <c r="L13" s="6"/>
      <c r="M13" s="6">
        <f t="shared" si="1"/>
        <v>0.6899999999999409</v>
      </c>
    </row>
    <row r="14" spans="1:13" ht="15">
      <c r="A14" s="1">
        <v>43445</v>
      </c>
      <c r="B14" s="1" t="s">
        <v>62</v>
      </c>
      <c r="C14" s="27" t="s">
        <v>228</v>
      </c>
      <c r="D14" s="15">
        <v>142.7</v>
      </c>
      <c r="E14" s="9"/>
      <c r="F14" s="6">
        <f t="shared" si="0"/>
        <v>2665.9300000000003</v>
      </c>
      <c r="H14" s="12"/>
      <c r="I14" s="12"/>
      <c r="J14" s="27"/>
      <c r="K14" s="15"/>
      <c r="L14" s="9"/>
      <c r="M14" s="6">
        <f t="shared" si="1"/>
        <v>0.6899999999999409</v>
      </c>
    </row>
    <row r="15" spans="1:13" ht="15">
      <c r="A15" s="1">
        <v>43445</v>
      </c>
      <c r="B15" s="1" t="s">
        <v>62</v>
      </c>
      <c r="C15" s="14" t="s">
        <v>229</v>
      </c>
      <c r="D15" s="8">
        <v>1225</v>
      </c>
      <c r="E15" s="9"/>
      <c r="F15" s="6">
        <f t="shared" si="0"/>
        <v>1440.9300000000003</v>
      </c>
      <c r="H15" s="12"/>
      <c r="I15" s="12"/>
      <c r="J15" s="14"/>
      <c r="K15" s="8"/>
      <c r="L15" s="9"/>
      <c r="M15" s="6">
        <f t="shared" si="1"/>
        <v>0.6899999999999409</v>
      </c>
    </row>
    <row r="16" spans="1:13" ht="15">
      <c r="A16" s="1">
        <v>43445</v>
      </c>
      <c r="B16" s="1" t="s">
        <v>62</v>
      </c>
      <c r="C16" s="14" t="s">
        <v>230</v>
      </c>
      <c r="D16" s="15">
        <v>80</v>
      </c>
      <c r="E16" s="16"/>
      <c r="F16" s="6">
        <f t="shared" si="0"/>
        <v>1360.9300000000003</v>
      </c>
      <c r="H16" s="1"/>
      <c r="I16" s="1"/>
      <c r="J16" s="14"/>
      <c r="K16" s="15"/>
      <c r="L16" s="16"/>
      <c r="M16" s="6">
        <f t="shared" si="1"/>
        <v>0.6899999999999409</v>
      </c>
    </row>
    <row r="17" spans="1:13" ht="15">
      <c r="A17" s="1">
        <v>43445</v>
      </c>
      <c r="B17" s="1" t="s">
        <v>62</v>
      </c>
      <c r="C17" s="14" t="s">
        <v>231</v>
      </c>
      <c r="D17" s="15">
        <v>135</v>
      </c>
      <c r="E17" s="14"/>
      <c r="F17" s="6">
        <f t="shared" si="0"/>
        <v>1225.9300000000003</v>
      </c>
      <c r="H17" s="1"/>
      <c r="I17" s="1"/>
      <c r="J17" s="14"/>
      <c r="K17" s="15"/>
      <c r="L17" s="14"/>
      <c r="M17" s="6">
        <f t="shared" si="1"/>
        <v>0.6899999999999409</v>
      </c>
    </row>
    <row r="18" spans="1:13" ht="15">
      <c r="A18" s="1">
        <v>43445</v>
      </c>
      <c r="B18" s="1" t="s">
        <v>62</v>
      </c>
      <c r="C18" s="14" t="s">
        <v>234</v>
      </c>
      <c r="D18" s="17">
        <v>1225</v>
      </c>
      <c r="E18" s="17"/>
      <c r="F18" s="6">
        <f t="shared" si="0"/>
        <v>0.930000000000291</v>
      </c>
      <c r="H18" s="1"/>
      <c r="I18" s="1"/>
      <c r="J18" s="14"/>
      <c r="K18" s="69"/>
      <c r="L18" s="69"/>
      <c r="M18" s="6">
        <f t="shared" si="1"/>
        <v>0.6899999999999409</v>
      </c>
    </row>
    <row r="19" spans="1:13" ht="15">
      <c r="A19" s="1"/>
      <c r="B19" s="1"/>
      <c r="C19" s="14"/>
      <c r="D19" s="17"/>
      <c r="E19" s="17"/>
      <c r="F19" s="6">
        <f t="shared" si="0"/>
        <v>0.930000000000291</v>
      </c>
      <c r="H19" s="1"/>
      <c r="I19" s="1"/>
      <c r="J19" s="14"/>
      <c r="K19" s="69"/>
      <c r="L19" s="69"/>
      <c r="M19" s="6">
        <f t="shared" si="1"/>
        <v>0.6899999999999409</v>
      </c>
    </row>
    <row r="20" spans="1:13" ht="15">
      <c r="A20" s="1"/>
      <c r="B20" s="1"/>
      <c r="C20" s="14"/>
      <c r="D20" s="17"/>
      <c r="E20" s="17"/>
      <c r="F20" s="6">
        <f t="shared" si="0"/>
        <v>0.930000000000291</v>
      </c>
      <c r="H20" s="1"/>
      <c r="I20" s="1"/>
      <c r="J20" s="14"/>
      <c r="K20" s="69"/>
      <c r="L20" s="69"/>
      <c r="M20" s="6">
        <f t="shared" si="1"/>
        <v>0.6899999999999409</v>
      </c>
    </row>
    <row r="21" spans="1:13" ht="15">
      <c r="A21" s="28"/>
      <c r="B21" s="28"/>
      <c r="C21" s="29"/>
      <c r="D21" s="30"/>
      <c r="E21" s="30"/>
      <c r="F21" s="31"/>
      <c r="H21" s="28"/>
      <c r="I21" s="28"/>
      <c r="J21" s="29"/>
      <c r="K21" s="30"/>
      <c r="L21" s="30"/>
      <c r="M21" s="31"/>
    </row>
    <row r="22" spans="1:13" ht="17.25">
      <c r="A22" s="2"/>
      <c r="B22" s="2"/>
      <c r="C22" s="23" t="s">
        <v>12</v>
      </c>
      <c r="D22" s="24">
        <f>SUM(D7:D20)</f>
        <v>7999.07</v>
      </c>
      <c r="E22" s="24">
        <f>SUM(E7:E20)</f>
        <v>8000</v>
      </c>
      <c r="F22" s="6">
        <f>E22-D22</f>
        <v>0.930000000000291</v>
      </c>
      <c r="H22" s="2"/>
      <c r="I22" s="2"/>
      <c r="J22" s="23" t="s">
        <v>12</v>
      </c>
      <c r="K22" s="24">
        <f>SUM(K7:K20)</f>
        <v>1821.62</v>
      </c>
      <c r="L22" s="24">
        <f>SUM(L7:L20)</f>
        <v>1822.31</v>
      </c>
      <c r="M22" s="6">
        <f>L22-K22</f>
        <v>0.6900000000000546</v>
      </c>
    </row>
  </sheetData>
  <sheetProtection password="E4F4" sheet="1" formatCells="0" formatColumns="0" formatRows="0" insertColumns="0" insertRows="0" insertHyperlinks="0" deleteColumns="0" deleteRows="0" sort="0" autoFilter="0" pivotTables="0"/>
  <mergeCells count="10">
    <mergeCell ref="A1:F1"/>
    <mergeCell ref="A2:F2"/>
    <mergeCell ref="A3:F3"/>
    <mergeCell ref="A4:F4"/>
    <mergeCell ref="A5:F5"/>
    <mergeCell ref="H1:M1"/>
    <mergeCell ref="H2:M2"/>
    <mergeCell ref="H3:M3"/>
    <mergeCell ref="H4:M4"/>
    <mergeCell ref="H5:M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3.28125" style="2" customWidth="1"/>
    <col min="2" max="2" width="14.7109375" style="2" customWidth="1"/>
    <col min="3" max="3" width="60.57421875" style="2" customWidth="1"/>
    <col min="4" max="6" width="15.7109375" style="2" customWidth="1"/>
    <col min="7" max="7" width="9.140625" style="2" customWidth="1"/>
    <col min="8" max="8" width="13.28125" style="2" hidden="1" customWidth="1"/>
    <col min="9" max="9" width="16.7109375" style="2" hidden="1" customWidth="1"/>
    <col min="10" max="10" width="62.28125" style="2" hidden="1" customWidth="1"/>
    <col min="11" max="11" width="12.00390625" style="2" hidden="1" customWidth="1"/>
    <col min="12" max="12" width="13.00390625" style="2" hidden="1" customWidth="1"/>
    <col min="13" max="13" width="14.57421875" style="2" hidden="1" customWidth="1"/>
    <col min="14" max="14" width="13.28125" style="2" customWidth="1"/>
    <col min="15" max="15" width="14.7109375" style="2" customWidth="1"/>
    <col min="16" max="16" width="60.57421875" style="2" customWidth="1"/>
    <col min="17" max="19" width="15.7109375" style="2" customWidth="1"/>
    <col min="20" max="16384" width="9.140625" style="2" customWidth="1"/>
  </cols>
  <sheetData>
    <row r="1" spans="1:19" ht="17.25" customHeight="1">
      <c r="A1" s="78" t="s">
        <v>6</v>
      </c>
      <c r="B1" s="78"/>
      <c r="C1" s="78"/>
      <c r="D1" s="78"/>
      <c r="E1" s="78"/>
      <c r="F1" s="78"/>
      <c r="H1" s="78" t="s">
        <v>6</v>
      </c>
      <c r="I1" s="78"/>
      <c r="J1" s="78"/>
      <c r="K1" s="78"/>
      <c r="L1" s="78"/>
      <c r="M1" s="78"/>
      <c r="N1" s="78" t="s">
        <v>6</v>
      </c>
      <c r="O1" s="78"/>
      <c r="P1" s="78"/>
      <c r="Q1" s="78"/>
      <c r="R1" s="78"/>
      <c r="S1" s="78"/>
    </row>
    <row r="2" spans="1:19" ht="15">
      <c r="A2" s="79" t="s">
        <v>7</v>
      </c>
      <c r="B2" s="80"/>
      <c r="C2" s="80"/>
      <c r="D2" s="80"/>
      <c r="E2" s="80"/>
      <c r="F2" s="81"/>
      <c r="H2" s="79" t="s">
        <v>7</v>
      </c>
      <c r="I2" s="80"/>
      <c r="J2" s="80"/>
      <c r="K2" s="80"/>
      <c r="L2" s="80"/>
      <c r="M2" s="81"/>
      <c r="N2" s="79" t="s">
        <v>7</v>
      </c>
      <c r="O2" s="80"/>
      <c r="P2" s="80"/>
      <c r="Q2" s="80"/>
      <c r="R2" s="80"/>
      <c r="S2" s="81"/>
    </row>
    <row r="3" spans="1:19" ht="15" customHeight="1">
      <c r="A3" s="82" t="s">
        <v>0</v>
      </c>
      <c r="B3" s="83"/>
      <c r="C3" s="83"/>
      <c r="D3" s="83"/>
      <c r="E3" s="83"/>
      <c r="F3" s="84"/>
      <c r="H3" s="82" t="s">
        <v>0</v>
      </c>
      <c r="I3" s="83"/>
      <c r="J3" s="83"/>
      <c r="K3" s="83"/>
      <c r="L3" s="83"/>
      <c r="M3" s="84"/>
      <c r="N3" s="82" t="s">
        <v>0</v>
      </c>
      <c r="O3" s="83"/>
      <c r="P3" s="83"/>
      <c r="Q3" s="83"/>
      <c r="R3" s="83"/>
      <c r="S3" s="84"/>
    </row>
    <row r="4" spans="1:19" ht="15" customHeight="1">
      <c r="A4" s="85" t="s">
        <v>120</v>
      </c>
      <c r="B4" s="86"/>
      <c r="C4" s="86"/>
      <c r="D4" s="86"/>
      <c r="E4" s="86"/>
      <c r="F4" s="87"/>
      <c r="H4" s="85" t="s">
        <v>19</v>
      </c>
      <c r="I4" s="86"/>
      <c r="J4" s="86"/>
      <c r="K4" s="86"/>
      <c r="L4" s="86"/>
      <c r="M4" s="87"/>
      <c r="N4" s="104" t="s">
        <v>121</v>
      </c>
      <c r="O4" s="105"/>
      <c r="P4" s="105"/>
      <c r="Q4" s="105"/>
      <c r="R4" s="105"/>
      <c r="S4" s="106"/>
    </row>
    <row r="5" spans="1:19" ht="15">
      <c r="A5" s="88" t="s">
        <v>17</v>
      </c>
      <c r="B5" s="89"/>
      <c r="C5" s="89"/>
      <c r="D5" s="89"/>
      <c r="E5" s="89"/>
      <c r="F5" s="90"/>
      <c r="H5" s="88" t="s">
        <v>17</v>
      </c>
      <c r="I5" s="89"/>
      <c r="J5" s="89"/>
      <c r="K5" s="89"/>
      <c r="L5" s="89"/>
      <c r="M5" s="90"/>
      <c r="N5" s="88" t="s">
        <v>17</v>
      </c>
      <c r="O5" s="89"/>
      <c r="P5" s="89"/>
      <c r="Q5" s="89"/>
      <c r="R5" s="89"/>
      <c r="S5" s="90"/>
    </row>
    <row r="6" spans="1:19" ht="15">
      <c r="A6" s="3" t="s">
        <v>1</v>
      </c>
      <c r="B6" s="3" t="s">
        <v>14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1</v>
      </c>
      <c r="I6" s="3" t="s">
        <v>14</v>
      </c>
      <c r="J6" s="3" t="s">
        <v>2</v>
      </c>
      <c r="K6" s="3" t="s">
        <v>3</v>
      </c>
      <c r="L6" s="3" t="s">
        <v>4</v>
      </c>
      <c r="M6" s="3" t="s">
        <v>5</v>
      </c>
      <c r="N6" s="3" t="s">
        <v>1</v>
      </c>
      <c r="O6" s="3" t="s">
        <v>14</v>
      </c>
      <c r="P6" s="3" t="s">
        <v>2</v>
      </c>
      <c r="Q6" s="3" t="s">
        <v>3</v>
      </c>
      <c r="R6" s="3" t="s">
        <v>4</v>
      </c>
      <c r="S6" s="3" t="s">
        <v>5</v>
      </c>
    </row>
    <row r="7" spans="1:19" ht="15">
      <c r="A7" s="1">
        <v>43215</v>
      </c>
      <c r="B7" s="1" t="s">
        <v>63</v>
      </c>
      <c r="C7" s="40" t="s">
        <v>49</v>
      </c>
      <c r="D7" s="5"/>
      <c r="E7" s="5">
        <v>3000</v>
      </c>
      <c r="F7" s="6">
        <f>E7-D7</f>
        <v>3000</v>
      </c>
      <c r="H7" s="18"/>
      <c r="I7" s="1"/>
      <c r="J7" s="4"/>
      <c r="K7" s="5"/>
      <c r="L7" s="5"/>
      <c r="M7" s="6">
        <f>L7-K7</f>
        <v>0</v>
      </c>
      <c r="N7" s="1">
        <v>43328</v>
      </c>
      <c r="O7" s="1" t="s">
        <v>122</v>
      </c>
      <c r="P7" s="40" t="s">
        <v>119</v>
      </c>
      <c r="Q7" s="5"/>
      <c r="R7" s="5">
        <v>5500</v>
      </c>
      <c r="S7" s="6">
        <f>R7-Q7</f>
        <v>5500</v>
      </c>
    </row>
    <row r="8" spans="1:19" ht="15">
      <c r="A8" s="12">
        <v>43277</v>
      </c>
      <c r="B8" s="12" t="s">
        <v>63</v>
      </c>
      <c r="C8" s="13" t="s">
        <v>83</v>
      </c>
      <c r="D8" s="42">
        <v>271.78</v>
      </c>
      <c r="E8" s="9">
        <v>271.78</v>
      </c>
      <c r="F8" s="6">
        <f>F7-D8+E8</f>
        <v>3000</v>
      </c>
      <c r="H8" s="18"/>
      <c r="I8" s="1"/>
      <c r="J8" s="40"/>
      <c r="K8" s="42"/>
      <c r="L8" s="5"/>
      <c r="M8" s="6">
        <f>M7-K8+L8</f>
        <v>0</v>
      </c>
      <c r="N8" s="12">
        <v>43341</v>
      </c>
      <c r="O8" s="12" t="s">
        <v>122</v>
      </c>
      <c r="P8" s="13" t="s">
        <v>137</v>
      </c>
      <c r="Q8" s="42">
        <f>2671.77*2</f>
        <v>5343.54</v>
      </c>
      <c r="R8" s="9"/>
      <c r="S8" s="6">
        <f>S7-Q8+R8</f>
        <v>156.46000000000004</v>
      </c>
    </row>
    <row r="9" spans="1:19" ht="15">
      <c r="A9" s="7">
        <v>43284</v>
      </c>
      <c r="B9" s="7" t="s">
        <v>108</v>
      </c>
      <c r="C9" s="8" t="s">
        <v>86</v>
      </c>
      <c r="D9" s="9">
        <v>3000</v>
      </c>
      <c r="E9" s="14"/>
      <c r="F9" s="6">
        <f aca="true" t="shared" si="0" ref="F9:F25">F8-D9+E9</f>
        <v>0</v>
      </c>
      <c r="H9" s="19"/>
      <c r="I9" s="7"/>
      <c r="J9" s="20"/>
      <c r="K9" s="9"/>
      <c r="L9" s="14"/>
      <c r="M9" s="6">
        <f aca="true" t="shared" si="1" ref="M9:M19">M8-K9+L9</f>
        <v>0</v>
      </c>
      <c r="N9" s="7">
        <v>43349</v>
      </c>
      <c r="O9" s="7" t="s">
        <v>148</v>
      </c>
      <c r="P9" s="8" t="s">
        <v>147</v>
      </c>
      <c r="Q9" s="9"/>
      <c r="R9" s="41">
        <v>4000</v>
      </c>
      <c r="S9" s="6">
        <f aca="true" t="shared" si="2" ref="S9:S25">S8-Q9+R9</f>
        <v>4156.46</v>
      </c>
    </row>
    <row r="10" spans="1:19" ht="15">
      <c r="A10" s="7">
        <v>43284</v>
      </c>
      <c r="B10" s="7" t="s">
        <v>91</v>
      </c>
      <c r="C10" s="8" t="s">
        <v>88</v>
      </c>
      <c r="D10" s="26"/>
      <c r="E10" s="41">
        <v>3000</v>
      </c>
      <c r="F10" s="6">
        <f t="shared" si="0"/>
        <v>3000</v>
      </c>
      <c r="H10" s="50"/>
      <c r="I10" s="50"/>
      <c r="J10" s="21"/>
      <c r="K10" s="26"/>
      <c r="L10" s="41"/>
      <c r="M10" s="6">
        <f t="shared" si="1"/>
        <v>0</v>
      </c>
      <c r="N10" s="7">
        <v>43349</v>
      </c>
      <c r="O10" s="7" t="s">
        <v>122</v>
      </c>
      <c r="P10" s="8" t="s">
        <v>149</v>
      </c>
      <c r="Q10" s="26">
        <f>1817.43*2</f>
        <v>3634.86</v>
      </c>
      <c r="R10" s="41"/>
      <c r="S10" s="6">
        <f t="shared" si="2"/>
        <v>521.5999999999999</v>
      </c>
    </row>
    <row r="11" spans="1:19" ht="15">
      <c r="A11" s="50">
        <v>43285</v>
      </c>
      <c r="B11" s="50" t="s">
        <v>91</v>
      </c>
      <c r="C11" s="8" t="s">
        <v>92</v>
      </c>
      <c r="D11" s="26">
        <f>629.09+31.27+511.13+31.27</f>
        <v>1202.76</v>
      </c>
      <c r="E11" s="5"/>
      <c r="F11" s="6">
        <f t="shared" si="0"/>
        <v>1797.24</v>
      </c>
      <c r="H11" s="19"/>
      <c r="I11" s="7"/>
      <c r="J11" s="51"/>
      <c r="K11" s="11"/>
      <c r="L11" s="5"/>
      <c r="M11" s="6">
        <f t="shared" si="1"/>
        <v>0</v>
      </c>
      <c r="N11" s="50">
        <v>43412</v>
      </c>
      <c r="O11" s="50" t="s">
        <v>216</v>
      </c>
      <c r="P11" s="8" t="s">
        <v>204</v>
      </c>
      <c r="Q11" s="26">
        <v>521.6</v>
      </c>
      <c r="R11" s="5"/>
      <c r="S11" s="6">
        <f t="shared" si="2"/>
        <v>-1.1368683772161603E-13</v>
      </c>
    </row>
    <row r="12" spans="1:19" ht="15">
      <c r="A12" s="12">
        <v>43305</v>
      </c>
      <c r="B12" s="12" t="s">
        <v>91</v>
      </c>
      <c r="C12" s="13" t="s">
        <v>97</v>
      </c>
      <c r="D12" s="9">
        <f>295.18+29.3+324.33+28.03</f>
        <v>676.8399999999999</v>
      </c>
      <c r="E12" s="9"/>
      <c r="F12" s="6">
        <f t="shared" si="0"/>
        <v>1120.4</v>
      </c>
      <c r="H12" s="12"/>
      <c r="I12" s="12"/>
      <c r="J12" s="13"/>
      <c r="K12" s="9"/>
      <c r="L12" s="9"/>
      <c r="M12" s="6">
        <f t="shared" si="1"/>
        <v>0</v>
      </c>
      <c r="N12" s="12"/>
      <c r="O12" s="12"/>
      <c r="P12" s="13"/>
      <c r="Q12" s="9"/>
      <c r="R12" s="9"/>
      <c r="S12" s="6">
        <f t="shared" si="2"/>
        <v>-1.1368683772161603E-13</v>
      </c>
    </row>
    <row r="13" spans="1:19" ht="15">
      <c r="A13" s="1">
        <v>43313</v>
      </c>
      <c r="B13" s="1" t="s">
        <v>91</v>
      </c>
      <c r="C13" s="14" t="s">
        <v>100</v>
      </c>
      <c r="D13" s="15">
        <f>334.33+31.27+334.33+29.49</f>
        <v>729.42</v>
      </c>
      <c r="E13" s="6"/>
      <c r="F13" s="6">
        <f t="shared" si="0"/>
        <v>390.98000000000013</v>
      </c>
      <c r="H13" s="1"/>
      <c r="I13" s="1"/>
      <c r="J13" s="14"/>
      <c r="K13" s="15"/>
      <c r="L13" s="6"/>
      <c r="M13" s="6">
        <f t="shared" si="1"/>
        <v>0</v>
      </c>
      <c r="N13" s="1"/>
      <c r="O13" s="1"/>
      <c r="P13" s="14"/>
      <c r="Q13" s="15"/>
      <c r="R13" s="6"/>
      <c r="S13" s="6">
        <f t="shared" si="2"/>
        <v>-1.1368683772161603E-13</v>
      </c>
    </row>
    <row r="14" spans="1:19" ht="15">
      <c r="A14" s="12">
        <v>43319</v>
      </c>
      <c r="B14" s="12" t="s">
        <v>114</v>
      </c>
      <c r="C14" s="54" t="s">
        <v>113</v>
      </c>
      <c r="D14" s="15"/>
      <c r="E14" s="9">
        <v>1300</v>
      </c>
      <c r="F14" s="6">
        <f t="shared" si="0"/>
        <v>1690.98</v>
      </c>
      <c r="H14" s="12"/>
      <c r="I14" s="12"/>
      <c r="J14" s="27"/>
      <c r="K14" s="15"/>
      <c r="L14" s="9"/>
      <c r="M14" s="6">
        <f t="shared" si="1"/>
        <v>0</v>
      </c>
      <c r="N14" s="12"/>
      <c r="O14" s="12"/>
      <c r="P14" s="54"/>
      <c r="Q14" s="15"/>
      <c r="R14" s="9"/>
      <c r="S14" s="6">
        <f t="shared" si="2"/>
        <v>-1.1368683772161603E-13</v>
      </c>
    </row>
    <row r="15" spans="1:19" ht="15">
      <c r="A15" s="12">
        <v>43348</v>
      </c>
      <c r="B15" s="12" t="s">
        <v>91</v>
      </c>
      <c r="C15" s="14" t="s">
        <v>139</v>
      </c>
      <c r="D15" s="8">
        <f>353.33+30.94+353.33+31.27</f>
        <v>768.8699999999999</v>
      </c>
      <c r="E15" s="9"/>
      <c r="F15" s="6">
        <f t="shared" si="0"/>
        <v>922.1100000000001</v>
      </c>
      <c r="H15" s="12"/>
      <c r="I15" s="12"/>
      <c r="J15" s="14"/>
      <c r="K15" s="8"/>
      <c r="L15" s="9"/>
      <c r="M15" s="6">
        <f t="shared" si="1"/>
        <v>0</v>
      </c>
      <c r="N15" s="12"/>
      <c r="O15" s="12"/>
      <c r="P15" s="14"/>
      <c r="Q15" s="8"/>
      <c r="R15" s="9"/>
      <c r="S15" s="6">
        <f t="shared" si="2"/>
        <v>-1.1368683772161603E-13</v>
      </c>
    </row>
    <row r="16" spans="1:19" ht="15">
      <c r="A16" s="1">
        <v>43349</v>
      </c>
      <c r="B16" s="1" t="s">
        <v>91</v>
      </c>
      <c r="C16" s="14" t="s">
        <v>143</v>
      </c>
      <c r="D16" s="15">
        <f>399.82+29.3+550+24.57</f>
        <v>1003.69</v>
      </c>
      <c r="E16" s="16"/>
      <c r="F16" s="6">
        <f t="shared" si="0"/>
        <v>-81.57999999999993</v>
      </c>
      <c r="H16" s="1"/>
      <c r="I16" s="1"/>
      <c r="J16" s="14"/>
      <c r="K16" s="15"/>
      <c r="L16" s="16"/>
      <c r="M16" s="6">
        <f t="shared" si="1"/>
        <v>0</v>
      </c>
      <c r="N16" s="1"/>
      <c r="O16" s="1"/>
      <c r="P16" s="14"/>
      <c r="Q16" s="15"/>
      <c r="R16" s="16"/>
      <c r="S16" s="6">
        <f t="shared" si="2"/>
        <v>-1.1368683772161603E-13</v>
      </c>
    </row>
    <row r="17" spans="1:19" ht="15">
      <c r="A17" s="1">
        <v>43349</v>
      </c>
      <c r="B17" s="1" t="s">
        <v>152</v>
      </c>
      <c r="C17" s="14" t="s">
        <v>113</v>
      </c>
      <c r="D17" s="15"/>
      <c r="E17" s="14">
        <v>200</v>
      </c>
      <c r="F17" s="6">
        <f t="shared" si="0"/>
        <v>118.42000000000007</v>
      </c>
      <c r="H17" s="1"/>
      <c r="I17" s="1"/>
      <c r="J17" s="14"/>
      <c r="K17" s="15"/>
      <c r="L17" s="14"/>
      <c r="M17" s="6">
        <f t="shared" si="1"/>
        <v>0</v>
      </c>
      <c r="N17" s="1"/>
      <c r="O17" s="1"/>
      <c r="P17" s="14"/>
      <c r="Q17" s="15"/>
      <c r="R17" s="14"/>
      <c r="S17" s="6">
        <f t="shared" si="2"/>
        <v>-1.1368683772161603E-13</v>
      </c>
    </row>
    <row r="18" spans="1:19" ht="15">
      <c r="A18" s="1">
        <v>43412</v>
      </c>
      <c r="B18" s="1" t="s">
        <v>217</v>
      </c>
      <c r="C18" s="14" t="s">
        <v>206</v>
      </c>
      <c r="D18" s="17">
        <v>118.42</v>
      </c>
      <c r="E18" s="17"/>
      <c r="F18" s="6">
        <f t="shared" si="0"/>
        <v>7.105427357601002E-14</v>
      </c>
      <c r="H18" s="1"/>
      <c r="I18" s="1"/>
      <c r="J18" s="14"/>
      <c r="K18" s="17"/>
      <c r="L18" s="17"/>
      <c r="M18" s="6">
        <f t="shared" si="1"/>
        <v>0</v>
      </c>
      <c r="N18" s="1"/>
      <c r="O18" s="1"/>
      <c r="P18" s="14"/>
      <c r="Q18" s="69"/>
      <c r="R18" s="69"/>
      <c r="S18" s="6">
        <f t="shared" si="2"/>
        <v>-1.1368683772161603E-13</v>
      </c>
    </row>
    <row r="19" spans="1:19" ht="15">
      <c r="A19" s="1"/>
      <c r="B19" s="1"/>
      <c r="C19" s="44"/>
      <c r="D19" s="46"/>
      <c r="E19" s="17"/>
      <c r="F19" s="6">
        <f t="shared" si="0"/>
        <v>7.105427357601002E-14</v>
      </c>
      <c r="H19" s="1"/>
      <c r="I19" s="1"/>
      <c r="J19" s="14"/>
      <c r="K19" s="17"/>
      <c r="L19" s="17"/>
      <c r="M19" s="6">
        <f t="shared" si="1"/>
        <v>0</v>
      </c>
      <c r="N19" s="1"/>
      <c r="O19" s="1"/>
      <c r="P19" s="44"/>
      <c r="Q19" s="46"/>
      <c r="R19" s="69"/>
      <c r="S19" s="6">
        <f t="shared" si="2"/>
        <v>-1.1368683772161603E-13</v>
      </c>
    </row>
    <row r="20" spans="1:19" ht="15">
      <c r="A20" s="1"/>
      <c r="B20" s="1"/>
      <c r="C20" s="68"/>
      <c r="D20" s="45"/>
      <c r="E20" s="17"/>
      <c r="F20" s="6">
        <f t="shared" si="0"/>
        <v>7.105427357601002E-14</v>
      </c>
      <c r="H20" s="1"/>
      <c r="I20" s="1"/>
      <c r="J20" s="14"/>
      <c r="K20" s="17"/>
      <c r="L20" s="17"/>
      <c r="M20" s="6"/>
      <c r="N20" s="1"/>
      <c r="O20" s="1"/>
      <c r="P20" s="68"/>
      <c r="Q20" s="45"/>
      <c r="R20" s="69"/>
      <c r="S20" s="6">
        <f t="shared" si="2"/>
        <v>-1.1368683772161603E-13</v>
      </c>
    </row>
    <row r="21" spans="1:19" ht="15">
      <c r="A21" s="1"/>
      <c r="B21" s="1"/>
      <c r="C21" s="44"/>
      <c r="D21" s="46"/>
      <c r="E21" s="17"/>
      <c r="F21" s="6">
        <f t="shared" si="0"/>
        <v>7.105427357601002E-14</v>
      </c>
      <c r="H21" s="1"/>
      <c r="I21" s="1"/>
      <c r="J21" s="14"/>
      <c r="K21" s="17"/>
      <c r="L21" s="17"/>
      <c r="M21" s="6"/>
      <c r="N21" s="1"/>
      <c r="O21" s="1"/>
      <c r="P21" s="44"/>
      <c r="Q21" s="46"/>
      <c r="R21" s="69"/>
      <c r="S21" s="6">
        <f t="shared" si="2"/>
        <v>-1.1368683772161603E-13</v>
      </c>
    </row>
    <row r="22" spans="1:19" ht="15">
      <c r="A22" s="1"/>
      <c r="B22" s="1"/>
      <c r="C22" s="44"/>
      <c r="D22" s="46"/>
      <c r="E22" s="17"/>
      <c r="F22" s="6">
        <f t="shared" si="0"/>
        <v>7.105427357601002E-14</v>
      </c>
      <c r="H22" s="1"/>
      <c r="I22" s="1"/>
      <c r="J22" s="14"/>
      <c r="K22" s="17"/>
      <c r="L22" s="17"/>
      <c r="M22" s="6"/>
      <c r="N22" s="1"/>
      <c r="O22" s="1"/>
      <c r="P22" s="44"/>
      <c r="Q22" s="46"/>
      <c r="R22" s="69"/>
      <c r="S22" s="6">
        <f t="shared" si="2"/>
        <v>-1.1368683772161603E-13</v>
      </c>
    </row>
    <row r="23" spans="1:19" ht="15">
      <c r="A23" s="1"/>
      <c r="B23" s="1"/>
      <c r="C23" s="52"/>
      <c r="D23" s="45"/>
      <c r="E23" s="17"/>
      <c r="F23" s="6">
        <f t="shared" si="0"/>
        <v>7.105427357601002E-14</v>
      </c>
      <c r="H23" s="1"/>
      <c r="I23" s="1"/>
      <c r="J23" s="14"/>
      <c r="K23" s="17"/>
      <c r="L23" s="17"/>
      <c r="M23" s="6"/>
      <c r="N23" s="1"/>
      <c r="O23" s="1"/>
      <c r="P23" s="52"/>
      <c r="Q23" s="45"/>
      <c r="R23" s="69"/>
      <c r="S23" s="6">
        <f t="shared" si="2"/>
        <v>-1.1368683772161603E-13</v>
      </c>
    </row>
    <row r="24" spans="1:19" ht="15">
      <c r="A24" s="1"/>
      <c r="B24" s="1"/>
      <c r="C24" s="52"/>
      <c r="D24" s="45"/>
      <c r="E24" s="17"/>
      <c r="F24" s="6">
        <f t="shared" si="0"/>
        <v>7.105427357601002E-14</v>
      </c>
      <c r="H24" s="1"/>
      <c r="I24" s="1"/>
      <c r="J24" s="14"/>
      <c r="K24" s="17"/>
      <c r="L24" s="17"/>
      <c r="M24" s="6"/>
      <c r="N24" s="1"/>
      <c r="O24" s="1"/>
      <c r="P24" s="52"/>
      <c r="Q24" s="45"/>
      <c r="R24" s="69"/>
      <c r="S24" s="6">
        <f t="shared" si="2"/>
        <v>-1.1368683772161603E-13</v>
      </c>
    </row>
    <row r="25" spans="1:19" ht="15">
      <c r="A25" s="1"/>
      <c r="B25" s="1"/>
      <c r="C25" s="14"/>
      <c r="D25" s="17"/>
      <c r="E25" s="17"/>
      <c r="F25" s="6">
        <f t="shared" si="0"/>
        <v>7.105427357601002E-14</v>
      </c>
      <c r="H25" s="1"/>
      <c r="I25" s="1"/>
      <c r="J25" s="14"/>
      <c r="K25" s="17"/>
      <c r="L25" s="17"/>
      <c r="M25" s="6">
        <f>M19-K25+L25</f>
        <v>0</v>
      </c>
      <c r="N25" s="1"/>
      <c r="O25" s="1"/>
      <c r="P25" s="14"/>
      <c r="Q25" s="69"/>
      <c r="R25" s="69"/>
      <c r="S25" s="6">
        <f t="shared" si="2"/>
        <v>-1.1368683772161603E-13</v>
      </c>
    </row>
    <row r="26" spans="1:19" ht="15">
      <c r="A26" s="28"/>
      <c r="B26" s="28"/>
      <c r="C26" s="29"/>
      <c r="D26" s="30"/>
      <c r="E26" s="30"/>
      <c r="F26" s="31"/>
      <c r="H26" s="28"/>
      <c r="I26" s="28"/>
      <c r="J26" s="29"/>
      <c r="K26" s="30"/>
      <c r="L26" s="30"/>
      <c r="M26" s="31"/>
      <c r="N26" s="28"/>
      <c r="O26" s="28"/>
      <c r="P26" s="29"/>
      <c r="Q26" s="30"/>
      <c r="R26" s="30"/>
      <c r="S26" s="31"/>
    </row>
    <row r="27" spans="3:19" ht="17.25">
      <c r="C27" s="23" t="s">
        <v>12</v>
      </c>
      <c r="D27" s="24">
        <f>SUM(D7:D25)</f>
        <v>7771.780000000001</v>
      </c>
      <c r="E27" s="24">
        <f>SUM(E7:E25)</f>
        <v>7771.78</v>
      </c>
      <c r="F27" s="6">
        <f>E27-D27</f>
        <v>0</v>
      </c>
      <c r="J27" s="23" t="s">
        <v>12</v>
      </c>
      <c r="K27" s="24">
        <f>SUM(K7:K25)</f>
        <v>0</v>
      </c>
      <c r="L27" s="24">
        <f>SUM(L7:L25)</f>
        <v>0</v>
      </c>
      <c r="M27" s="6">
        <f>L27-K27</f>
        <v>0</v>
      </c>
      <c r="P27" s="23" t="s">
        <v>12</v>
      </c>
      <c r="Q27" s="24">
        <f>SUM(Q7:Q25)</f>
        <v>9500</v>
      </c>
      <c r="R27" s="24">
        <f>SUM(R7:R25)</f>
        <v>9500</v>
      </c>
      <c r="S27" s="6">
        <f>R27-Q27</f>
        <v>0</v>
      </c>
    </row>
  </sheetData>
  <sheetProtection password="E4F4" sheet="1" formatCells="0" formatColumns="0" formatRows="0" insertColumns="0" insertRows="0" insertHyperlinks="0" deleteColumns="0" deleteRows="0" sort="0" autoFilter="0" pivotTables="0"/>
  <mergeCells count="15">
    <mergeCell ref="A4:F4"/>
    <mergeCell ref="A5:F5"/>
    <mergeCell ref="A1:F1"/>
    <mergeCell ref="A2:F2"/>
    <mergeCell ref="A3:F3"/>
    <mergeCell ref="H1:M1"/>
    <mergeCell ref="H2:M2"/>
    <mergeCell ref="H3:M3"/>
    <mergeCell ref="H4:M4"/>
    <mergeCell ref="H5:M5"/>
    <mergeCell ref="N1:S1"/>
    <mergeCell ref="N2:S2"/>
    <mergeCell ref="N3:S3"/>
    <mergeCell ref="N4:S4"/>
    <mergeCell ref="N5:S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B1">
      <selection activeCell="C23" sqref="C23"/>
    </sheetView>
  </sheetViews>
  <sheetFormatPr defaultColWidth="9.140625" defaultRowHeight="15"/>
  <cols>
    <col min="1" max="1" width="12.57421875" style="0" customWidth="1"/>
    <col min="2" max="2" width="14.421875" style="0" customWidth="1"/>
    <col min="3" max="3" width="53.28125" style="0" customWidth="1"/>
    <col min="4" max="6" width="15.7109375" style="0" customWidth="1"/>
    <col min="8" max="8" width="12.57421875" style="0" customWidth="1"/>
    <col min="9" max="9" width="14.421875" style="0" customWidth="1"/>
    <col min="10" max="10" width="53.28125" style="0" customWidth="1"/>
    <col min="11" max="13" width="15.7109375" style="0" customWidth="1"/>
  </cols>
  <sheetData>
    <row r="1" spans="1:13" ht="17.25">
      <c r="A1" s="91" t="s">
        <v>6</v>
      </c>
      <c r="B1" s="91"/>
      <c r="C1" s="91"/>
      <c r="D1" s="91"/>
      <c r="E1" s="91"/>
      <c r="F1" s="91"/>
      <c r="H1" s="91" t="s">
        <v>6</v>
      </c>
      <c r="I1" s="91"/>
      <c r="J1" s="91"/>
      <c r="K1" s="91"/>
      <c r="L1" s="91"/>
      <c r="M1" s="91"/>
    </row>
    <row r="2" spans="1:13" ht="15">
      <c r="A2" s="92" t="s">
        <v>7</v>
      </c>
      <c r="B2" s="93"/>
      <c r="C2" s="93"/>
      <c r="D2" s="93"/>
      <c r="E2" s="93"/>
      <c r="F2" s="94"/>
      <c r="H2" s="92" t="s">
        <v>7</v>
      </c>
      <c r="I2" s="93"/>
      <c r="J2" s="93"/>
      <c r="K2" s="93"/>
      <c r="L2" s="93"/>
      <c r="M2" s="94"/>
    </row>
    <row r="3" spans="1:13" ht="15">
      <c r="A3" s="95" t="s">
        <v>0</v>
      </c>
      <c r="B3" s="96"/>
      <c r="C3" s="96"/>
      <c r="D3" s="96"/>
      <c r="E3" s="96"/>
      <c r="F3" s="97"/>
      <c r="H3" s="95" t="s">
        <v>0</v>
      </c>
      <c r="I3" s="96"/>
      <c r="J3" s="96"/>
      <c r="K3" s="96"/>
      <c r="L3" s="96"/>
      <c r="M3" s="97"/>
    </row>
    <row r="4" spans="1:13" ht="15">
      <c r="A4" s="98" t="s">
        <v>10</v>
      </c>
      <c r="B4" s="99"/>
      <c r="C4" s="99"/>
      <c r="D4" s="99"/>
      <c r="E4" s="99"/>
      <c r="F4" s="100"/>
      <c r="H4" s="98" t="s">
        <v>10</v>
      </c>
      <c r="I4" s="99"/>
      <c r="J4" s="99"/>
      <c r="K4" s="99"/>
      <c r="L4" s="99"/>
      <c r="M4" s="100"/>
    </row>
    <row r="5" spans="1:13" ht="15">
      <c r="A5" s="88" t="s">
        <v>17</v>
      </c>
      <c r="B5" s="89"/>
      <c r="C5" s="89"/>
      <c r="D5" s="89"/>
      <c r="E5" s="89"/>
      <c r="F5" s="90"/>
      <c r="H5" s="88" t="s">
        <v>17</v>
      </c>
      <c r="I5" s="89"/>
      <c r="J5" s="89"/>
      <c r="K5" s="89"/>
      <c r="L5" s="89"/>
      <c r="M5" s="90"/>
    </row>
    <row r="6" spans="1:13" ht="15">
      <c r="A6" s="3" t="s">
        <v>1</v>
      </c>
      <c r="B6" s="3" t="s">
        <v>14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1</v>
      </c>
      <c r="I6" s="3" t="s">
        <v>14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30">
      <c r="A7" s="18">
        <v>43215</v>
      </c>
      <c r="B7" s="1" t="s">
        <v>59</v>
      </c>
      <c r="C7" s="40" t="s">
        <v>58</v>
      </c>
      <c r="D7" s="9"/>
      <c r="E7" s="9">
        <v>2000</v>
      </c>
      <c r="F7" s="6">
        <f>E7-D7</f>
        <v>2000</v>
      </c>
      <c r="H7" s="18">
        <v>42752</v>
      </c>
      <c r="I7" s="1" t="s">
        <v>29</v>
      </c>
      <c r="J7" s="40" t="s">
        <v>34</v>
      </c>
      <c r="K7" s="9"/>
      <c r="L7" s="9">
        <v>1670</v>
      </c>
      <c r="M7" s="6">
        <f>L7-K7</f>
        <v>1670</v>
      </c>
    </row>
    <row r="8" spans="1:13" ht="25.5" customHeight="1">
      <c r="A8" s="1">
        <v>43348</v>
      </c>
      <c r="B8" s="1" t="s">
        <v>150</v>
      </c>
      <c r="C8" s="40" t="s">
        <v>142</v>
      </c>
      <c r="D8" s="9"/>
      <c r="E8" s="9">
        <v>5500</v>
      </c>
      <c r="F8" s="6">
        <f>F7-D8+E8</f>
        <v>7500</v>
      </c>
      <c r="H8" s="1"/>
      <c r="I8" s="1"/>
      <c r="J8" s="40" t="s">
        <v>132</v>
      </c>
      <c r="K8" s="9"/>
      <c r="L8" s="9"/>
      <c r="M8" s="6">
        <f>M7-K8+L8</f>
        <v>1670</v>
      </c>
    </row>
    <row r="9" spans="1:13" ht="25.5">
      <c r="A9" s="7">
        <v>43395</v>
      </c>
      <c r="B9" s="7" t="s">
        <v>183</v>
      </c>
      <c r="C9" s="8" t="s">
        <v>184</v>
      </c>
      <c r="D9" s="9">
        <v>670</v>
      </c>
      <c r="E9" s="14"/>
      <c r="F9" s="6">
        <f aca="true" t="shared" si="0" ref="F9:F35">F8-D9+E9</f>
        <v>6830</v>
      </c>
      <c r="H9" s="7"/>
      <c r="I9" s="7"/>
      <c r="J9" s="8" t="s">
        <v>133</v>
      </c>
      <c r="K9" s="9"/>
      <c r="L9" s="14"/>
      <c r="M9" s="6">
        <f aca="true" t="shared" si="1" ref="M9:M35">M8-K9+L9</f>
        <v>1670</v>
      </c>
    </row>
    <row r="10" spans="1:13" ht="30">
      <c r="A10" s="1">
        <v>43402</v>
      </c>
      <c r="B10" s="1" t="s">
        <v>194</v>
      </c>
      <c r="C10" s="8" t="s">
        <v>186</v>
      </c>
      <c r="D10" s="26">
        <v>600</v>
      </c>
      <c r="E10" s="14"/>
      <c r="F10" s="6">
        <f t="shared" si="0"/>
        <v>6230</v>
      </c>
      <c r="H10" s="1">
        <v>43340</v>
      </c>
      <c r="I10" s="1" t="s">
        <v>29</v>
      </c>
      <c r="J10" s="56" t="s">
        <v>134</v>
      </c>
      <c r="K10" s="26">
        <v>450</v>
      </c>
      <c r="L10" s="14"/>
      <c r="M10" s="6">
        <f t="shared" si="1"/>
        <v>1220</v>
      </c>
    </row>
    <row r="11" spans="1:13" ht="30">
      <c r="A11" s="48">
        <v>43411</v>
      </c>
      <c r="B11" s="1" t="s">
        <v>210</v>
      </c>
      <c r="C11" s="57" t="s">
        <v>196</v>
      </c>
      <c r="D11" s="11">
        <v>500</v>
      </c>
      <c r="E11" s="5"/>
      <c r="F11" s="6">
        <f t="shared" si="0"/>
        <v>5730</v>
      </c>
      <c r="H11" s="48">
        <v>43340</v>
      </c>
      <c r="I11" s="1" t="s">
        <v>29</v>
      </c>
      <c r="J11" s="58" t="s">
        <v>135</v>
      </c>
      <c r="K11" s="11">
        <v>225</v>
      </c>
      <c r="L11" s="5"/>
      <c r="M11" s="6">
        <f t="shared" si="1"/>
        <v>995</v>
      </c>
    </row>
    <row r="12" spans="1:13" ht="15">
      <c r="A12" s="12">
        <v>43411</v>
      </c>
      <c r="B12" s="1" t="s">
        <v>59</v>
      </c>
      <c r="C12" s="13" t="s">
        <v>202</v>
      </c>
      <c r="D12" s="9">
        <v>600</v>
      </c>
      <c r="E12" s="9"/>
      <c r="F12" s="6">
        <f t="shared" si="0"/>
        <v>5130</v>
      </c>
      <c r="H12" s="12">
        <v>43340</v>
      </c>
      <c r="I12" s="1" t="s">
        <v>29</v>
      </c>
      <c r="J12" s="13" t="s">
        <v>136</v>
      </c>
      <c r="K12" s="9">
        <v>225</v>
      </c>
      <c r="L12" s="9"/>
      <c r="M12" s="6">
        <f t="shared" si="1"/>
        <v>770</v>
      </c>
    </row>
    <row r="13" spans="1:13" ht="15">
      <c r="A13" s="50">
        <v>43412</v>
      </c>
      <c r="B13" s="50" t="s">
        <v>214</v>
      </c>
      <c r="C13" s="44" t="s">
        <v>208</v>
      </c>
      <c r="D13" s="15"/>
      <c r="E13" s="6">
        <v>3300</v>
      </c>
      <c r="F13" s="6">
        <f t="shared" si="0"/>
        <v>8430</v>
      </c>
      <c r="H13" s="50">
        <v>43411</v>
      </c>
      <c r="I13" s="50" t="s">
        <v>29</v>
      </c>
      <c r="J13" s="44" t="s">
        <v>201</v>
      </c>
      <c r="K13" s="15">
        <v>600</v>
      </c>
      <c r="L13" s="62"/>
      <c r="M13" s="6">
        <f t="shared" si="1"/>
        <v>170</v>
      </c>
    </row>
    <row r="14" spans="1:13" ht="15">
      <c r="A14" s="12">
        <v>43438</v>
      </c>
      <c r="B14" s="12" t="s">
        <v>59</v>
      </c>
      <c r="C14" s="54" t="s">
        <v>219</v>
      </c>
      <c r="D14" s="15">
        <v>1364.5</v>
      </c>
      <c r="E14" s="37"/>
      <c r="F14" s="6">
        <f t="shared" si="0"/>
        <v>7065.5</v>
      </c>
      <c r="H14" s="12"/>
      <c r="I14" s="12"/>
      <c r="J14" s="63"/>
      <c r="K14" s="39"/>
      <c r="L14" s="37"/>
      <c r="M14" s="6">
        <f t="shared" si="1"/>
        <v>170</v>
      </c>
    </row>
    <row r="15" spans="1:13" ht="15">
      <c r="A15" s="12">
        <v>43438</v>
      </c>
      <c r="B15" s="12" t="s">
        <v>59</v>
      </c>
      <c r="C15" s="14" t="s">
        <v>220</v>
      </c>
      <c r="D15" s="53">
        <v>1364.5</v>
      </c>
      <c r="E15" s="9"/>
      <c r="F15" s="6">
        <f t="shared" si="0"/>
        <v>5701</v>
      </c>
      <c r="H15" s="12"/>
      <c r="I15" s="12"/>
      <c r="J15" s="14"/>
      <c r="K15" s="53"/>
      <c r="L15" s="9"/>
      <c r="M15" s="6">
        <f t="shared" si="1"/>
        <v>170</v>
      </c>
    </row>
    <row r="16" spans="1:13" ht="15">
      <c r="A16" s="12">
        <v>43438</v>
      </c>
      <c r="B16" s="12" t="s">
        <v>59</v>
      </c>
      <c r="C16" s="14" t="s">
        <v>221</v>
      </c>
      <c r="D16" s="15">
        <v>1364.5</v>
      </c>
      <c r="E16" s="16"/>
      <c r="F16" s="6">
        <f t="shared" si="0"/>
        <v>4336.5</v>
      </c>
      <c r="H16" s="1"/>
      <c r="I16" s="1"/>
      <c r="J16" s="14"/>
      <c r="K16" s="15"/>
      <c r="L16" s="16"/>
      <c r="M16" s="6">
        <f t="shared" si="1"/>
        <v>170</v>
      </c>
    </row>
    <row r="17" spans="1:13" ht="15">
      <c r="A17" s="12">
        <v>43438</v>
      </c>
      <c r="B17" s="12" t="s">
        <v>59</v>
      </c>
      <c r="C17" s="14" t="s">
        <v>222</v>
      </c>
      <c r="D17" s="15">
        <v>350</v>
      </c>
      <c r="E17" s="14"/>
      <c r="F17" s="6">
        <f t="shared" si="0"/>
        <v>3986.5</v>
      </c>
      <c r="H17" s="1"/>
      <c r="I17" s="1"/>
      <c r="J17" s="14"/>
      <c r="K17" s="15"/>
      <c r="L17" s="14"/>
      <c r="M17" s="6">
        <f t="shared" si="1"/>
        <v>170</v>
      </c>
    </row>
    <row r="18" spans="1:13" ht="15">
      <c r="A18" s="12">
        <v>43438</v>
      </c>
      <c r="B18" s="12" t="s">
        <v>59</v>
      </c>
      <c r="C18" s="14" t="s">
        <v>223</v>
      </c>
      <c r="D18" s="15">
        <v>810</v>
      </c>
      <c r="E18" s="14"/>
      <c r="F18" s="6">
        <f t="shared" si="0"/>
        <v>3176.5</v>
      </c>
      <c r="H18" s="1"/>
      <c r="I18" s="1"/>
      <c r="J18" s="14"/>
      <c r="K18" s="15"/>
      <c r="L18" s="14"/>
      <c r="M18" s="6">
        <f t="shared" si="1"/>
        <v>170</v>
      </c>
    </row>
    <row r="19" spans="1:13" ht="15">
      <c r="A19" s="12">
        <v>43438</v>
      </c>
      <c r="B19" s="12" t="s">
        <v>59</v>
      </c>
      <c r="C19" s="14" t="s">
        <v>224</v>
      </c>
      <c r="D19" s="69">
        <v>1364.5</v>
      </c>
      <c r="E19" s="14"/>
      <c r="F19" s="6">
        <f t="shared" si="0"/>
        <v>1812</v>
      </c>
      <c r="H19" s="1"/>
      <c r="I19" s="1"/>
      <c r="J19" s="14"/>
      <c r="K19" s="15"/>
      <c r="L19" s="14"/>
      <c r="M19" s="6">
        <f t="shared" si="1"/>
        <v>170</v>
      </c>
    </row>
    <row r="20" spans="1:13" ht="15">
      <c r="A20" s="12">
        <v>43438</v>
      </c>
      <c r="B20" s="12" t="s">
        <v>59</v>
      </c>
      <c r="C20" s="14" t="s">
        <v>225</v>
      </c>
      <c r="D20" s="69">
        <v>1364.5</v>
      </c>
      <c r="E20" s="14"/>
      <c r="F20" s="6">
        <f t="shared" si="0"/>
        <v>447.5</v>
      </c>
      <c r="H20" s="1"/>
      <c r="I20" s="1"/>
      <c r="J20" s="14"/>
      <c r="K20" s="15"/>
      <c r="L20" s="14"/>
      <c r="M20" s="6">
        <f t="shared" si="1"/>
        <v>170</v>
      </c>
    </row>
    <row r="21" spans="1:13" ht="15">
      <c r="A21" s="1"/>
      <c r="B21" s="1"/>
      <c r="C21" s="14"/>
      <c r="D21" s="15"/>
      <c r="E21" s="14"/>
      <c r="F21" s="6">
        <f t="shared" si="0"/>
        <v>447.5</v>
      </c>
      <c r="H21" s="1"/>
      <c r="I21" s="1"/>
      <c r="J21" s="14"/>
      <c r="K21" s="15"/>
      <c r="L21" s="14"/>
      <c r="M21" s="6">
        <f t="shared" si="1"/>
        <v>170</v>
      </c>
    </row>
    <row r="22" spans="1:13" ht="15">
      <c r="A22" s="1"/>
      <c r="B22" s="1"/>
      <c r="C22" s="14"/>
      <c r="D22" s="15"/>
      <c r="E22" s="14"/>
      <c r="F22" s="6">
        <f t="shared" si="0"/>
        <v>447.5</v>
      </c>
      <c r="H22" s="1"/>
      <c r="I22" s="1"/>
      <c r="J22" s="14"/>
      <c r="K22" s="15"/>
      <c r="L22" s="14"/>
      <c r="M22" s="6">
        <f t="shared" si="1"/>
        <v>170</v>
      </c>
    </row>
    <row r="23" spans="1:13" ht="15">
      <c r="A23" s="1"/>
      <c r="B23" s="1"/>
      <c r="C23" s="14"/>
      <c r="D23" s="15"/>
      <c r="E23" s="14"/>
      <c r="F23" s="6">
        <f t="shared" si="0"/>
        <v>447.5</v>
      </c>
      <c r="H23" s="1"/>
      <c r="I23" s="1"/>
      <c r="J23" s="14"/>
      <c r="K23" s="15"/>
      <c r="L23" s="14"/>
      <c r="M23" s="6">
        <f t="shared" si="1"/>
        <v>170</v>
      </c>
    </row>
    <row r="24" spans="1:13" ht="15">
      <c r="A24" s="1"/>
      <c r="B24" s="1"/>
      <c r="C24" s="14"/>
      <c r="D24" s="15"/>
      <c r="E24" s="14"/>
      <c r="F24" s="6">
        <f t="shared" si="0"/>
        <v>447.5</v>
      </c>
      <c r="H24" s="1"/>
      <c r="I24" s="1"/>
      <c r="J24" s="14"/>
      <c r="K24" s="15"/>
      <c r="L24" s="14"/>
      <c r="M24" s="6">
        <f t="shared" si="1"/>
        <v>170</v>
      </c>
    </row>
    <row r="25" spans="1:13" ht="15">
      <c r="A25" s="1"/>
      <c r="B25" s="1"/>
      <c r="C25" s="14"/>
      <c r="D25" s="15"/>
      <c r="E25" s="14"/>
      <c r="F25" s="6">
        <f t="shared" si="0"/>
        <v>447.5</v>
      </c>
      <c r="H25" s="1"/>
      <c r="I25" s="1"/>
      <c r="J25" s="14"/>
      <c r="K25" s="15"/>
      <c r="L25" s="14"/>
      <c r="M25" s="6">
        <f t="shared" si="1"/>
        <v>170</v>
      </c>
    </row>
    <row r="26" spans="1:13" ht="15">
      <c r="A26" s="1"/>
      <c r="B26" s="1"/>
      <c r="C26" s="14"/>
      <c r="D26" s="15"/>
      <c r="E26" s="14"/>
      <c r="F26" s="6">
        <f t="shared" si="0"/>
        <v>447.5</v>
      </c>
      <c r="H26" s="1"/>
      <c r="I26" s="1"/>
      <c r="J26" s="14"/>
      <c r="K26" s="15"/>
      <c r="L26" s="14"/>
      <c r="M26" s="6">
        <f t="shared" si="1"/>
        <v>170</v>
      </c>
    </row>
    <row r="27" spans="1:13" ht="15">
      <c r="A27" s="1"/>
      <c r="B27" s="1"/>
      <c r="C27" s="14"/>
      <c r="D27" s="15"/>
      <c r="E27" s="14"/>
      <c r="F27" s="6">
        <f t="shared" si="0"/>
        <v>447.5</v>
      </c>
      <c r="H27" s="1"/>
      <c r="I27" s="1"/>
      <c r="J27" s="14"/>
      <c r="K27" s="15"/>
      <c r="L27" s="14"/>
      <c r="M27" s="6">
        <f t="shared" si="1"/>
        <v>170</v>
      </c>
    </row>
    <row r="28" spans="1:13" ht="15">
      <c r="A28" s="1"/>
      <c r="B28" s="1"/>
      <c r="C28" s="14"/>
      <c r="D28" s="15"/>
      <c r="E28" s="14"/>
      <c r="F28" s="6">
        <f t="shared" si="0"/>
        <v>447.5</v>
      </c>
      <c r="H28" s="1"/>
      <c r="I28" s="1"/>
      <c r="J28" s="14"/>
      <c r="K28" s="15"/>
      <c r="L28" s="14"/>
      <c r="M28" s="6">
        <f t="shared" si="1"/>
        <v>170</v>
      </c>
    </row>
    <row r="29" spans="1:13" ht="15">
      <c r="A29" s="1"/>
      <c r="B29" s="1"/>
      <c r="C29" s="14"/>
      <c r="D29" s="15"/>
      <c r="E29" s="14"/>
      <c r="F29" s="6">
        <f t="shared" si="0"/>
        <v>447.5</v>
      </c>
      <c r="H29" s="1"/>
      <c r="I29" s="1"/>
      <c r="J29" s="14"/>
      <c r="K29" s="15"/>
      <c r="L29" s="14"/>
      <c r="M29" s="6">
        <f t="shared" si="1"/>
        <v>170</v>
      </c>
    </row>
    <row r="30" spans="1:13" ht="15">
      <c r="A30" s="1"/>
      <c r="B30" s="1"/>
      <c r="C30" s="14"/>
      <c r="D30" s="15"/>
      <c r="E30" s="14"/>
      <c r="F30" s="6">
        <f t="shared" si="0"/>
        <v>447.5</v>
      </c>
      <c r="H30" s="1"/>
      <c r="I30" s="1"/>
      <c r="J30" s="14"/>
      <c r="K30" s="15"/>
      <c r="L30" s="14"/>
      <c r="M30" s="6">
        <f t="shared" si="1"/>
        <v>170</v>
      </c>
    </row>
    <row r="31" spans="1:13" ht="15">
      <c r="A31" s="1"/>
      <c r="B31" s="1"/>
      <c r="C31" s="14"/>
      <c r="D31" s="15"/>
      <c r="E31" s="14"/>
      <c r="F31" s="6">
        <f t="shared" si="0"/>
        <v>447.5</v>
      </c>
      <c r="H31" s="1"/>
      <c r="I31" s="1"/>
      <c r="J31" s="14"/>
      <c r="K31" s="15"/>
      <c r="L31" s="14"/>
      <c r="M31" s="6">
        <f t="shared" si="1"/>
        <v>170</v>
      </c>
    </row>
    <row r="32" spans="1:13" ht="15">
      <c r="A32" s="1"/>
      <c r="B32" s="1"/>
      <c r="C32" s="14"/>
      <c r="D32" s="15"/>
      <c r="E32" s="14"/>
      <c r="F32" s="6">
        <f t="shared" si="0"/>
        <v>447.5</v>
      </c>
      <c r="H32" s="1"/>
      <c r="I32" s="1"/>
      <c r="J32" s="14"/>
      <c r="K32" s="15"/>
      <c r="L32" s="14"/>
      <c r="M32" s="6">
        <f t="shared" si="1"/>
        <v>170</v>
      </c>
    </row>
    <row r="33" spans="1:13" ht="15">
      <c r="A33" s="1"/>
      <c r="B33" s="1"/>
      <c r="C33" s="14"/>
      <c r="D33" s="17"/>
      <c r="E33" s="17"/>
      <c r="F33" s="6">
        <f t="shared" si="0"/>
        <v>447.5</v>
      </c>
      <c r="H33" s="1"/>
      <c r="I33" s="1"/>
      <c r="J33" s="14"/>
      <c r="K33" s="69"/>
      <c r="L33" s="69"/>
      <c r="M33" s="6">
        <f t="shared" si="1"/>
        <v>170</v>
      </c>
    </row>
    <row r="34" spans="1:13" ht="15">
      <c r="A34" s="1"/>
      <c r="B34" s="1"/>
      <c r="C34" s="14"/>
      <c r="D34" s="17"/>
      <c r="E34" s="17"/>
      <c r="F34" s="6">
        <f t="shared" si="0"/>
        <v>447.5</v>
      </c>
      <c r="H34" s="1"/>
      <c r="I34" s="1"/>
      <c r="J34" s="14"/>
      <c r="K34" s="69"/>
      <c r="L34" s="69"/>
      <c r="M34" s="6">
        <f t="shared" si="1"/>
        <v>170</v>
      </c>
    </row>
    <row r="35" spans="1:13" ht="15">
      <c r="A35" s="1"/>
      <c r="B35" s="1"/>
      <c r="C35" s="14"/>
      <c r="D35" s="17"/>
      <c r="E35" s="17"/>
      <c r="F35" s="6">
        <f t="shared" si="0"/>
        <v>447.5</v>
      </c>
      <c r="H35" s="1"/>
      <c r="I35" s="1"/>
      <c r="J35" s="14"/>
      <c r="K35" s="69"/>
      <c r="L35" s="69"/>
      <c r="M35" s="6">
        <f t="shared" si="1"/>
        <v>170</v>
      </c>
    </row>
    <row r="36" spans="1:13" ht="15">
      <c r="A36" s="28"/>
      <c r="B36" s="28"/>
      <c r="C36" s="29"/>
      <c r="D36" s="30"/>
      <c r="E36" s="30"/>
      <c r="F36" s="31"/>
      <c r="H36" s="28"/>
      <c r="I36" s="28"/>
      <c r="J36" s="29"/>
      <c r="K36" s="30"/>
      <c r="L36" s="30"/>
      <c r="M36" s="31"/>
    </row>
    <row r="37" spans="1:13" ht="17.25">
      <c r="A37" s="2"/>
      <c r="B37" s="2"/>
      <c r="C37" s="23" t="s">
        <v>12</v>
      </c>
      <c r="D37" s="24">
        <f>SUM(D7:D35)</f>
        <v>10352.5</v>
      </c>
      <c r="E37" s="24">
        <f>SUM(E7:E35)</f>
        <v>10800</v>
      </c>
      <c r="F37" s="6">
        <f>E37-D37</f>
        <v>447.5</v>
      </c>
      <c r="H37" s="2"/>
      <c r="I37" s="2"/>
      <c r="J37" s="23" t="s">
        <v>12</v>
      </c>
      <c r="K37" s="24">
        <f>SUM(K7:K35)</f>
        <v>1500</v>
      </c>
      <c r="L37" s="24">
        <f>SUM(L7:L35)</f>
        <v>1670</v>
      </c>
      <c r="M37" s="6">
        <f>L37-K37</f>
        <v>170</v>
      </c>
    </row>
    <row r="38" spans="1:13" ht="15">
      <c r="A38" s="2"/>
      <c r="B38" s="2"/>
      <c r="C38" s="2"/>
      <c r="D38" s="2"/>
      <c r="E38" s="2"/>
      <c r="F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H42" s="2"/>
      <c r="I42" s="2"/>
      <c r="J42" s="2"/>
      <c r="K42" s="2"/>
      <c r="L42" s="2"/>
      <c r="M42" s="2"/>
    </row>
  </sheetData>
  <sheetProtection password="E4F4" sheet="1" formatCells="0" formatColumns="0" formatRows="0" insertColumns="0" insertRows="0" insertHyperlinks="0" deleteColumns="0" deleteRows="0" sort="0" autoFilter="0" pivotTables="0"/>
  <mergeCells count="10">
    <mergeCell ref="A4:F4"/>
    <mergeCell ref="A5:F5"/>
    <mergeCell ref="A1:F1"/>
    <mergeCell ref="A2:F2"/>
    <mergeCell ref="A3:F3"/>
    <mergeCell ref="H1:M1"/>
    <mergeCell ref="H2:M2"/>
    <mergeCell ref="H3:M3"/>
    <mergeCell ref="H4:M4"/>
    <mergeCell ref="H5:M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B1">
      <selection activeCell="A15" sqref="A15:B20"/>
    </sheetView>
  </sheetViews>
  <sheetFormatPr defaultColWidth="9.140625" defaultRowHeight="15"/>
  <cols>
    <col min="1" max="1" width="12.7109375" style="0" customWidth="1"/>
    <col min="2" max="2" width="14.140625" style="0" customWidth="1"/>
    <col min="3" max="3" width="60.140625" style="0" customWidth="1"/>
    <col min="4" max="6" width="15.7109375" style="0" customWidth="1"/>
    <col min="8" max="8" width="12.7109375" style="0" customWidth="1"/>
    <col min="9" max="9" width="14.140625" style="0" customWidth="1"/>
    <col min="10" max="10" width="60.140625" style="0" customWidth="1"/>
    <col min="11" max="13" width="15.7109375" style="0" customWidth="1"/>
  </cols>
  <sheetData>
    <row r="1" spans="1:13" ht="17.25">
      <c r="A1" s="91" t="s">
        <v>6</v>
      </c>
      <c r="B1" s="91"/>
      <c r="C1" s="91"/>
      <c r="D1" s="91"/>
      <c r="E1" s="91"/>
      <c r="F1" s="91"/>
      <c r="H1" s="91" t="s">
        <v>6</v>
      </c>
      <c r="I1" s="91"/>
      <c r="J1" s="91"/>
      <c r="K1" s="91"/>
      <c r="L1" s="91"/>
      <c r="M1" s="91"/>
    </row>
    <row r="2" spans="1:13" ht="15">
      <c r="A2" s="92" t="s">
        <v>7</v>
      </c>
      <c r="B2" s="93"/>
      <c r="C2" s="93"/>
      <c r="D2" s="93"/>
      <c r="E2" s="93"/>
      <c r="F2" s="94"/>
      <c r="H2" s="92" t="s">
        <v>7</v>
      </c>
      <c r="I2" s="93"/>
      <c r="J2" s="93"/>
      <c r="K2" s="93"/>
      <c r="L2" s="93"/>
      <c r="M2" s="94"/>
    </row>
    <row r="3" spans="1:13" ht="15">
      <c r="A3" s="95" t="s">
        <v>0</v>
      </c>
      <c r="B3" s="96"/>
      <c r="C3" s="96"/>
      <c r="D3" s="96"/>
      <c r="E3" s="96"/>
      <c r="F3" s="97"/>
      <c r="H3" s="95" t="s">
        <v>0</v>
      </c>
      <c r="I3" s="96"/>
      <c r="J3" s="96"/>
      <c r="K3" s="96"/>
      <c r="L3" s="96"/>
      <c r="M3" s="97"/>
    </row>
    <row r="4" spans="1:13" ht="15">
      <c r="A4" s="98" t="s">
        <v>11</v>
      </c>
      <c r="B4" s="99"/>
      <c r="C4" s="99"/>
      <c r="D4" s="99"/>
      <c r="E4" s="99"/>
      <c r="F4" s="100"/>
      <c r="H4" s="98" t="s">
        <v>11</v>
      </c>
      <c r="I4" s="99"/>
      <c r="J4" s="99"/>
      <c r="K4" s="99"/>
      <c r="L4" s="99"/>
      <c r="M4" s="100"/>
    </row>
    <row r="5" spans="1:13" ht="15">
      <c r="A5" s="88" t="s">
        <v>17</v>
      </c>
      <c r="B5" s="89"/>
      <c r="C5" s="89"/>
      <c r="D5" s="89"/>
      <c r="E5" s="89"/>
      <c r="F5" s="90"/>
      <c r="H5" s="88" t="s">
        <v>17</v>
      </c>
      <c r="I5" s="89"/>
      <c r="J5" s="89"/>
      <c r="K5" s="89"/>
      <c r="L5" s="89"/>
      <c r="M5" s="90"/>
    </row>
    <row r="6" spans="1:13" ht="25.5">
      <c r="A6" s="3" t="s">
        <v>1</v>
      </c>
      <c r="B6" s="3" t="s">
        <v>14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1</v>
      </c>
      <c r="I6" s="3" t="s">
        <v>14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3" ht="30">
      <c r="A7" s="18">
        <v>43215</v>
      </c>
      <c r="B7" s="1" t="s">
        <v>60</v>
      </c>
      <c r="C7" s="40" t="s">
        <v>58</v>
      </c>
      <c r="D7" s="9"/>
      <c r="E7" s="9">
        <v>400</v>
      </c>
      <c r="F7" s="6">
        <f>E7-D7</f>
        <v>400</v>
      </c>
      <c r="H7" s="18">
        <v>42752</v>
      </c>
      <c r="I7" s="1" t="s">
        <v>30</v>
      </c>
      <c r="J7" s="40" t="s">
        <v>34</v>
      </c>
      <c r="K7" s="9"/>
      <c r="L7" s="9">
        <v>334</v>
      </c>
      <c r="M7" s="6">
        <f>L7-K7</f>
        <v>334</v>
      </c>
    </row>
    <row r="8" spans="1:13" ht="25.5" customHeight="1">
      <c r="A8" s="1">
        <v>43348</v>
      </c>
      <c r="B8" s="1" t="s">
        <v>151</v>
      </c>
      <c r="C8" s="40" t="s">
        <v>175</v>
      </c>
      <c r="D8" s="15"/>
      <c r="E8" s="9">
        <v>1100</v>
      </c>
      <c r="F8" s="6">
        <f>F7-D8+E8</f>
        <v>1500</v>
      </c>
      <c r="H8" s="1"/>
      <c r="I8" s="1"/>
      <c r="J8" s="40" t="s">
        <v>132</v>
      </c>
      <c r="K8" s="15"/>
      <c r="L8" s="9"/>
      <c r="M8" s="6">
        <f>M7-K8+L8</f>
        <v>334</v>
      </c>
    </row>
    <row r="9" spans="1:13" ht="25.5">
      <c r="A9" s="7">
        <v>43396</v>
      </c>
      <c r="B9" s="7" t="s">
        <v>185</v>
      </c>
      <c r="C9" s="8" t="s">
        <v>174</v>
      </c>
      <c r="D9" s="9">
        <v>134</v>
      </c>
      <c r="E9" s="14"/>
      <c r="F9" s="6">
        <f aca="true" t="shared" si="0" ref="F9:F23">F8-D9+E9</f>
        <v>1366</v>
      </c>
      <c r="H9" s="7"/>
      <c r="I9" s="7"/>
      <c r="J9" s="8" t="s">
        <v>133</v>
      </c>
      <c r="K9" s="9"/>
      <c r="L9" s="14"/>
      <c r="M9" s="6">
        <f aca="true" t="shared" si="1" ref="M9:M20">M8-K9+L9</f>
        <v>334</v>
      </c>
    </row>
    <row r="10" spans="1:13" ht="30">
      <c r="A10" s="1">
        <v>43402</v>
      </c>
      <c r="B10" s="1" t="s">
        <v>195</v>
      </c>
      <c r="C10" s="8" t="s">
        <v>187</v>
      </c>
      <c r="D10" s="26">
        <v>120</v>
      </c>
      <c r="E10" s="14"/>
      <c r="F10" s="6">
        <f t="shared" si="0"/>
        <v>1246</v>
      </c>
      <c r="H10" s="1">
        <v>43340</v>
      </c>
      <c r="I10" s="1" t="s">
        <v>30</v>
      </c>
      <c r="J10" s="56" t="s">
        <v>134</v>
      </c>
      <c r="K10" s="26">
        <v>90</v>
      </c>
      <c r="L10" s="14"/>
      <c r="M10" s="6">
        <f t="shared" si="1"/>
        <v>244</v>
      </c>
    </row>
    <row r="11" spans="1:13" ht="30">
      <c r="A11" s="48">
        <v>43411</v>
      </c>
      <c r="B11" s="1" t="s">
        <v>211</v>
      </c>
      <c r="C11" s="57" t="s">
        <v>197</v>
      </c>
      <c r="D11" s="11">
        <v>100</v>
      </c>
      <c r="E11" s="5"/>
      <c r="F11" s="6">
        <f t="shared" si="0"/>
        <v>1146</v>
      </c>
      <c r="H11" s="48">
        <v>43340</v>
      </c>
      <c r="I11" s="1" t="s">
        <v>30</v>
      </c>
      <c r="J11" s="58" t="s">
        <v>135</v>
      </c>
      <c r="K11" s="11">
        <v>45</v>
      </c>
      <c r="L11" s="5"/>
      <c r="M11" s="6">
        <f t="shared" si="1"/>
        <v>199</v>
      </c>
    </row>
    <row r="12" spans="1:13" ht="15">
      <c r="A12" s="12">
        <v>43411</v>
      </c>
      <c r="B12" s="1" t="s">
        <v>60</v>
      </c>
      <c r="C12" s="13" t="s">
        <v>202</v>
      </c>
      <c r="D12" s="9">
        <v>120</v>
      </c>
      <c r="E12" s="9"/>
      <c r="F12" s="6">
        <f t="shared" si="0"/>
        <v>1026</v>
      </c>
      <c r="H12" s="12">
        <v>43340</v>
      </c>
      <c r="I12" s="1" t="s">
        <v>30</v>
      </c>
      <c r="J12" s="13" t="s">
        <v>136</v>
      </c>
      <c r="K12" s="9">
        <v>45</v>
      </c>
      <c r="L12" s="9"/>
      <c r="M12" s="6">
        <f t="shared" si="1"/>
        <v>154</v>
      </c>
    </row>
    <row r="13" spans="1:13" ht="15">
      <c r="A13" s="50">
        <v>43412</v>
      </c>
      <c r="B13" s="50" t="s">
        <v>215</v>
      </c>
      <c r="C13" s="44" t="s">
        <v>209</v>
      </c>
      <c r="D13" s="15"/>
      <c r="E13" s="6">
        <f>3300*0.2</f>
        <v>660</v>
      </c>
      <c r="F13" s="6">
        <f t="shared" si="0"/>
        <v>1686</v>
      </c>
      <c r="H13" s="50">
        <v>43411</v>
      </c>
      <c r="I13" s="50" t="s">
        <v>30</v>
      </c>
      <c r="J13" s="44" t="s">
        <v>201</v>
      </c>
      <c r="K13" s="15">
        <v>120</v>
      </c>
      <c r="L13" s="62"/>
      <c r="M13" s="6">
        <f t="shared" si="1"/>
        <v>34</v>
      </c>
    </row>
    <row r="14" spans="1:13" ht="15">
      <c r="A14" s="12">
        <v>43438</v>
      </c>
      <c r="B14" s="12" t="s">
        <v>60</v>
      </c>
      <c r="C14" s="54" t="s">
        <v>219</v>
      </c>
      <c r="D14" s="15">
        <f>0.2*1364.5</f>
        <v>272.90000000000003</v>
      </c>
      <c r="E14" s="37"/>
      <c r="F14" s="6">
        <f t="shared" si="0"/>
        <v>1413.1</v>
      </c>
      <c r="H14" s="12"/>
      <c r="I14" s="12"/>
      <c r="J14" s="63"/>
      <c r="K14" s="15"/>
      <c r="L14" s="37"/>
      <c r="M14" s="6">
        <f t="shared" si="1"/>
        <v>34</v>
      </c>
    </row>
    <row r="15" spans="1:13" ht="15">
      <c r="A15" s="12">
        <v>43438</v>
      </c>
      <c r="B15" s="12" t="s">
        <v>60</v>
      </c>
      <c r="C15" s="14" t="s">
        <v>220</v>
      </c>
      <c r="D15" s="53">
        <v>272.9</v>
      </c>
      <c r="E15" s="9"/>
      <c r="F15" s="6">
        <f t="shared" si="0"/>
        <v>1140.1999999999998</v>
      </c>
      <c r="H15" s="12"/>
      <c r="I15" s="12"/>
      <c r="J15" s="14"/>
      <c r="K15" s="53"/>
      <c r="L15" s="9"/>
      <c r="M15" s="6">
        <f t="shared" si="1"/>
        <v>34</v>
      </c>
    </row>
    <row r="16" spans="1:13" ht="15">
      <c r="A16" s="12">
        <v>43438</v>
      </c>
      <c r="B16" s="12" t="s">
        <v>60</v>
      </c>
      <c r="C16" s="14" t="s">
        <v>221</v>
      </c>
      <c r="D16" s="15">
        <v>272.9</v>
      </c>
      <c r="E16" s="16"/>
      <c r="F16" s="6">
        <f t="shared" si="0"/>
        <v>867.2999999999998</v>
      </c>
      <c r="H16" s="1"/>
      <c r="I16" s="1"/>
      <c r="J16" s="14"/>
      <c r="K16" s="15"/>
      <c r="L16" s="16"/>
      <c r="M16" s="6">
        <f t="shared" si="1"/>
        <v>34</v>
      </c>
    </row>
    <row r="17" spans="1:13" ht="15">
      <c r="A17" s="12">
        <v>43438</v>
      </c>
      <c r="B17" s="12" t="s">
        <v>60</v>
      </c>
      <c r="C17" s="14" t="s">
        <v>222</v>
      </c>
      <c r="D17" s="15">
        <f>0.2*350</f>
        <v>70</v>
      </c>
      <c r="E17" s="14"/>
      <c r="F17" s="6">
        <f t="shared" si="0"/>
        <v>797.2999999999998</v>
      </c>
      <c r="H17" s="1"/>
      <c r="I17" s="1"/>
      <c r="J17" s="14"/>
      <c r="K17" s="15"/>
      <c r="L17" s="14"/>
      <c r="M17" s="6">
        <f t="shared" si="1"/>
        <v>34</v>
      </c>
    </row>
    <row r="18" spans="1:13" ht="15">
      <c r="A18" s="12">
        <v>43438</v>
      </c>
      <c r="B18" s="12" t="s">
        <v>60</v>
      </c>
      <c r="C18" s="14" t="s">
        <v>223</v>
      </c>
      <c r="D18" s="17">
        <f>0.2*810</f>
        <v>162</v>
      </c>
      <c r="E18" s="17"/>
      <c r="F18" s="6">
        <f t="shared" si="0"/>
        <v>635.2999999999998</v>
      </c>
      <c r="H18" s="1"/>
      <c r="I18" s="1"/>
      <c r="J18" s="14"/>
      <c r="K18" s="69"/>
      <c r="L18" s="69"/>
      <c r="M18" s="6">
        <f t="shared" si="1"/>
        <v>34</v>
      </c>
    </row>
    <row r="19" spans="1:13" ht="15">
      <c r="A19" s="12">
        <v>43438</v>
      </c>
      <c r="B19" s="12" t="s">
        <v>60</v>
      </c>
      <c r="C19" s="14" t="s">
        <v>224</v>
      </c>
      <c r="D19" s="17">
        <v>272.9</v>
      </c>
      <c r="E19" s="17"/>
      <c r="F19" s="6">
        <f t="shared" si="0"/>
        <v>362.39999999999986</v>
      </c>
      <c r="H19" s="1"/>
      <c r="I19" s="1"/>
      <c r="J19" s="14"/>
      <c r="K19" s="69"/>
      <c r="L19" s="69"/>
      <c r="M19" s="6">
        <f t="shared" si="1"/>
        <v>34</v>
      </c>
    </row>
    <row r="20" spans="1:13" ht="15">
      <c r="A20" s="12">
        <v>43438</v>
      </c>
      <c r="B20" s="12" t="s">
        <v>60</v>
      </c>
      <c r="C20" s="14" t="s">
        <v>225</v>
      </c>
      <c r="D20" s="17">
        <v>272.9</v>
      </c>
      <c r="E20" s="69"/>
      <c r="F20" s="6">
        <f t="shared" si="0"/>
        <v>89.49999999999989</v>
      </c>
      <c r="H20" s="1"/>
      <c r="I20" s="1"/>
      <c r="J20" s="14"/>
      <c r="K20" s="69"/>
      <c r="L20" s="69"/>
      <c r="M20" s="6">
        <f t="shared" si="1"/>
        <v>34</v>
      </c>
    </row>
    <row r="21" spans="1:13" ht="15">
      <c r="A21" s="1"/>
      <c r="B21" s="1"/>
      <c r="C21" s="14"/>
      <c r="D21" s="69"/>
      <c r="E21" s="69"/>
      <c r="F21" s="6">
        <f t="shared" si="0"/>
        <v>89.49999999999989</v>
      </c>
      <c r="H21" s="28"/>
      <c r="I21" s="28"/>
      <c r="J21" s="29"/>
      <c r="K21" s="30"/>
      <c r="L21" s="30"/>
      <c r="M21" s="31"/>
    </row>
    <row r="22" spans="1:13" ht="17.25">
      <c r="A22" s="1"/>
      <c r="B22" s="1"/>
      <c r="C22" s="14"/>
      <c r="D22" s="69"/>
      <c r="E22" s="69"/>
      <c r="F22" s="6">
        <f t="shared" si="0"/>
        <v>89.49999999999989</v>
      </c>
      <c r="H22" s="2"/>
      <c r="I22" s="2"/>
      <c r="J22" s="23" t="s">
        <v>12</v>
      </c>
      <c r="K22" s="24">
        <f>SUM(K7:K20)</f>
        <v>300</v>
      </c>
      <c r="L22" s="24">
        <f>SUM(L7:L20)</f>
        <v>334</v>
      </c>
      <c r="M22" s="6">
        <f>L22-K22</f>
        <v>34</v>
      </c>
    </row>
    <row r="23" spans="1:13" ht="15">
      <c r="A23" s="1"/>
      <c r="B23" s="1"/>
      <c r="C23" s="72"/>
      <c r="D23" s="72"/>
      <c r="E23" s="17"/>
      <c r="F23" s="6">
        <f t="shared" si="0"/>
        <v>89.49999999999989</v>
      </c>
      <c r="H23" s="2"/>
      <c r="I23" s="2"/>
      <c r="J23" s="2"/>
      <c r="K23" s="2"/>
      <c r="L23" s="2"/>
      <c r="M23" s="2"/>
    </row>
    <row r="24" spans="1:13" ht="15">
      <c r="A24" s="28"/>
      <c r="B24" s="28"/>
      <c r="C24" s="29"/>
      <c r="D24" s="30"/>
      <c r="E24" s="30"/>
      <c r="F24" s="31"/>
      <c r="H24" s="2"/>
      <c r="I24" s="2"/>
      <c r="J24" s="2"/>
      <c r="K24" s="2"/>
      <c r="L24" s="2"/>
      <c r="M24" s="2"/>
    </row>
    <row r="25" spans="1:13" ht="17.25">
      <c r="A25" s="2"/>
      <c r="B25" s="2"/>
      <c r="C25" s="23" t="s">
        <v>12</v>
      </c>
      <c r="D25" s="24">
        <f>SUM(D7:D29)</f>
        <v>2070.5</v>
      </c>
      <c r="E25" s="24">
        <f>SUM(E7:E23)</f>
        <v>2160</v>
      </c>
      <c r="F25" s="6">
        <f>E25-D25</f>
        <v>89.5</v>
      </c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2"/>
      <c r="H27" s="2"/>
      <c r="I27" s="2"/>
      <c r="J27" s="2"/>
      <c r="K27" s="2"/>
      <c r="L27" s="2"/>
      <c r="M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E30" s="2"/>
      <c r="F30" s="2"/>
    </row>
  </sheetData>
  <sheetProtection password="E4F4" sheet="1" formatCells="0" formatColumns="0" formatRows="0" insertColumns="0" insertRows="0" insertHyperlinks="0" deleteColumns="0" deleteRows="0" sort="0" autoFilter="0" pivotTables="0"/>
  <mergeCells count="10">
    <mergeCell ref="A4:F4"/>
    <mergeCell ref="A5:F5"/>
    <mergeCell ref="A1:F1"/>
    <mergeCell ref="A2:F2"/>
    <mergeCell ref="A3:F3"/>
    <mergeCell ref="H1:M1"/>
    <mergeCell ref="H2:M2"/>
    <mergeCell ref="H3:M3"/>
    <mergeCell ref="H4:M4"/>
    <mergeCell ref="H5:M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DCHE</cp:lastModifiedBy>
  <cp:lastPrinted>2016-09-26T11:12:56Z</cp:lastPrinted>
  <dcterms:created xsi:type="dcterms:W3CDTF">2014-08-21T11:51:14Z</dcterms:created>
  <dcterms:modified xsi:type="dcterms:W3CDTF">2019-04-18T14:37:56Z</dcterms:modified>
  <cp:category/>
  <cp:version/>
  <cp:contentType/>
  <cp:contentStatus/>
</cp:coreProperties>
</file>